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320" windowHeight="10035" activeTab="2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45621"/>
</workbook>
</file>

<file path=xl/calcChain.xml><?xml version="1.0" encoding="utf-8"?>
<calcChain xmlns="http://schemas.openxmlformats.org/spreadsheetml/2006/main">
  <c r="Q104" i="3" l="1"/>
  <c r="Q100" i="3"/>
  <c r="Q92" i="3"/>
  <c r="Q85" i="3"/>
  <c r="Q82" i="3"/>
  <c r="Q81" i="3"/>
  <c r="Q79" i="3"/>
  <c r="Q77" i="3"/>
  <c r="Q69" i="3"/>
  <c r="Q65" i="3"/>
  <c r="Q51" i="3"/>
  <c r="Q50" i="3"/>
  <c r="Q44" i="3"/>
  <c r="Q45" i="3"/>
  <c r="Q46" i="3"/>
  <c r="Q47" i="3"/>
  <c r="Q43" i="3"/>
  <c r="Q41" i="3"/>
  <c r="Q39" i="3"/>
  <c r="Q32" i="3"/>
  <c r="Q33" i="3"/>
  <c r="Q34" i="3"/>
  <c r="Q35" i="3"/>
  <c r="Q36" i="3"/>
  <c r="Q37" i="3"/>
  <c r="Q38" i="3"/>
  <c r="Q31" i="3"/>
  <c r="Q26" i="3"/>
  <c r="Q27" i="3"/>
  <c r="Q28" i="3"/>
  <c r="Q29" i="3"/>
  <c r="Q25" i="3"/>
  <c r="Q22" i="3"/>
  <c r="Q23" i="3"/>
  <c r="Q21" i="3"/>
  <c r="P82" i="3" l="1"/>
  <c r="P81" i="3"/>
  <c r="P77" i="3"/>
  <c r="P66" i="3"/>
  <c r="P67" i="3"/>
  <c r="P68" i="3"/>
  <c r="P69" i="3"/>
  <c r="P65" i="3"/>
  <c r="P51" i="3"/>
  <c r="P50" i="3"/>
  <c r="P44" i="3"/>
  <c r="P45" i="3"/>
  <c r="P46" i="3"/>
  <c r="P47" i="3"/>
  <c r="P43" i="3"/>
  <c r="P32" i="3"/>
  <c r="P33" i="3"/>
  <c r="P34" i="3"/>
  <c r="P35" i="3"/>
  <c r="P36" i="3"/>
  <c r="P37" i="3"/>
  <c r="P38" i="3"/>
  <c r="P39" i="3"/>
  <c r="P31" i="3"/>
  <c r="P26" i="3"/>
  <c r="P27" i="3"/>
  <c r="P28" i="3"/>
  <c r="P29" i="3"/>
  <c r="P25" i="3"/>
  <c r="P22" i="3"/>
  <c r="P23" i="3"/>
  <c r="P21" i="3"/>
  <c r="F137" i="5" l="1"/>
  <c r="F136" i="5" s="1"/>
  <c r="F141" i="5" s="1"/>
  <c r="E137" i="5"/>
  <c r="E136" i="5" s="1"/>
  <c r="E141" i="5" s="1"/>
  <c r="D137" i="5"/>
  <c r="D136" i="5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D86" i="5" s="1"/>
  <c r="D85" i="5" s="1"/>
  <c r="F87" i="5"/>
  <c r="E87" i="5"/>
  <c r="E86" i="5" s="1"/>
  <c r="E85" i="5" s="1"/>
  <c r="D87" i="5"/>
  <c r="F86" i="5"/>
  <c r="F85" i="5" s="1"/>
  <c r="F83" i="5"/>
  <c r="F82" i="5" s="1"/>
  <c r="E83" i="5"/>
  <c r="D83" i="5"/>
  <c r="D82" i="5" s="1"/>
  <c r="E82" i="5"/>
  <c r="F80" i="5"/>
  <c r="F79" i="5" s="1"/>
  <c r="E80" i="5"/>
  <c r="D80" i="5"/>
  <c r="D79" i="5" s="1"/>
  <c r="E79" i="5"/>
  <c r="F76" i="5"/>
  <c r="E76" i="5"/>
  <c r="D76" i="5"/>
  <c r="F73" i="5"/>
  <c r="F72" i="5" s="1"/>
  <c r="E73" i="5"/>
  <c r="E72" i="5" s="1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D33" i="5" s="1"/>
  <c r="F34" i="5"/>
  <c r="E34" i="5"/>
  <c r="E33" i="5" s="1"/>
  <c r="D34" i="5"/>
  <c r="F33" i="5"/>
  <c r="F30" i="5"/>
  <c r="E30" i="5"/>
  <c r="D30" i="5"/>
  <c r="F27" i="5"/>
  <c r="E27" i="5"/>
  <c r="D27" i="5"/>
  <c r="F24" i="5"/>
  <c r="E24" i="5"/>
  <c r="D24" i="5"/>
  <c r="F21" i="5"/>
  <c r="F9" i="5" s="1"/>
  <c r="E21" i="5"/>
  <c r="D21" i="5"/>
  <c r="F18" i="5"/>
  <c r="E18" i="5"/>
  <c r="D18" i="5"/>
  <c r="F13" i="5"/>
  <c r="E13" i="5"/>
  <c r="D13" i="5"/>
  <c r="F10" i="5"/>
  <c r="E10" i="5"/>
  <c r="D10" i="5"/>
  <c r="D72" i="5" l="1"/>
  <c r="F62" i="5"/>
  <c r="F8" i="5" s="1"/>
  <c r="D62" i="5"/>
  <c r="E9" i="5"/>
  <c r="E8" i="5" s="1"/>
  <c r="E133" i="5" s="1"/>
  <c r="E142" i="5" s="1"/>
  <c r="D9" i="5"/>
  <c r="F113" i="5"/>
  <c r="F149" i="3"/>
  <c r="E150" i="3"/>
  <c r="G150" i="3"/>
  <c r="H150" i="3"/>
  <c r="I150" i="3"/>
  <c r="J150" i="3"/>
  <c r="K150" i="3"/>
  <c r="L150" i="3"/>
  <c r="M150" i="3"/>
  <c r="N150" i="3"/>
  <c r="O150" i="3"/>
  <c r="Q150" i="3"/>
  <c r="G64" i="3"/>
  <c r="H64" i="3"/>
  <c r="I64" i="3"/>
  <c r="J64" i="3"/>
  <c r="K64" i="3"/>
  <c r="L64" i="3"/>
  <c r="M64" i="3"/>
  <c r="N64" i="3"/>
  <c r="O64" i="3"/>
  <c r="P64" i="3"/>
  <c r="Q64" i="3"/>
  <c r="D8" i="5" l="1"/>
  <c r="D133" i="5" s="1"/>
  <c r="D142" i="5" s="1"/>
  <c r="F133" i="5"/>
  <c r="F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61" i="3" s="1"/>
  <c r="E59" i="3"/>
  <c r="E58" i="3" s="1"/>
  <c r="E54" i="3"/>
  <c r="E53" i="3" s="1"/>
  <c r="E49" i="3"/>
  <c r="E48" i="3" s="1"/>
  <c r="E42" i="3"/>
  <c r="E40" i="3"/>
  <c r="E30" i="3"/>
  <c r="E20" i="3"/>
  <c r="E75" i="3" l="1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Q61" i="3" s="1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I58" i="3"/>
  <c r="M58" i="3"/>
  <c r="Q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K132" i="3" l="1"/>
  <c r="K131" i="3" s="1"/>
  <c r="P61" i="3"/>
  <c r="L61" i="3"/>
  <c r="H61" i="3"/>
  <c r="H57" i="3" s="1"/>
  <c r="H56" i="3" s="1"/>
  <c r="H19" i="3"/>
  <c r="L19" i="3"/>
  <c r="M19" i="3"/>
  <c r="I19" i="3"/>
  <c r="I18" i="3" s="1"/>
  <c r="I17" i="3" s="1"/>
  <c r="Q19" i="3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O19" i="3"/>
  <c r="O18" i="3" s="1"/>
  <c r="O17" i="3" s="1"/>
  <c r="K19" i="3"/>
  <c r="K18" i="3" s="1"/>
  <c r="K17" i="3" s="1"/>
  <c r="G19" i="3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P41" i="3" s="1"/>
  <c r="D64" i="3"/>
  <c r="F95" i="3"/>
  <c r="F94" i="3" s="1"/>
  <c r="F93" i="3" s="1"/>
  <c r="D96" i="3"/>
  <c r="F109" i="3"/>
  <c r="D110" i="3"/>
  <c r="Q18" i="3"/>
  <c r="Q17" i="3" s="1"/>
  <c r="F70" i="3"/>
  <c r="K75" i="3"/>
  <c r="K74" i="3" s="1"/>
  <c r="K73" i="3" s="1"/>
  <c r="G75" i="3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P150" i="3" l="1"/>
  <c r="P40" i="3"/>
  <c r="P19" i="3" s="1"/>
  <c r="P18" i="3" s="1"/>
  <c r="P17" i="3" s="1"/>
  <c r="Q130" i="3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P72" i="3" s="1"/>
  <c r="D58" i="3"/>
  <c r="F19" i="3"/>
  <c r="F18" i="3" s="1"/>
  <c r="F17" i="3" s="1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Q16" i="3"/>
  <c r="H72" i="3"/>
  <c r="H15" i="3" s="1"/>
  <c r="H14" i="3" s="1"/>
  <c r="E15" i="3"/>
  <c r="E14" i="3" s="1"/>
  <c r="M72" i="3"/>
  <c r="Q72" i="3"/>
  <c r="F7" i="1"/>
  <c r="G7" i="1"/>
  <c r="H7" i="1"/>
  <c r="F10" i="1"/>
  <c r="G10" i="1"/>
  <c r="H10" i="1"/>
  <c r="F22" i="1"/>
  <c r="G22" i="1"/>
  <c r="H22" i="1"/>
  <c r="H13" i="1" l="1"/>
  <c r="H24" i="1" s="1"/>
  <c r="G13" i="1"/>
  <c r="G24" i="1" s="1"/>
  <c r="F13" i="1"/>
  <c r="F24" i="1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<sst xmlns="http://schemas.openxmlformats.org/spreadsheetml/2006/main" count="564" uniqueCount="453">
  <si>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</si>
  <si>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</si>
  <si>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</si>
  <si>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</si>
  <si>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</si>
  <si>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</si>
  <si>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</si>
  <si>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</si>
  <si>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</si>
  <si>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</si>
  <si>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</si>
  <si>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</si>
  <si>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</si>
  <si>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</si>
  <si>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</si>
  <si>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</si>
  <si>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</si>
  <si>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</si>
  <si>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</si>
  <si>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</si>
  <si>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</si>
  <si>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</si>
  <si>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</si>
  <si>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</si>
  <si>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</si>
  <si>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</si>
  <si>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</si>
  <si>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</si>
  <si>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</si>
  <si>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</si>
  <si>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</si>
  <si>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</si>
  <si>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</si>
  <si>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</si>
  <si>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</si>
  <si>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</si>
  <si>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</si>
  <si>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</si>
  <si>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</si>
  <si>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</si>
  <si>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</si>
  <si>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</si>
  <si>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</si>
  <si>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</si>
  <si>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</si>
  <si>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</si>
  <si>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</si>
  <si>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</si>
  <si>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</si>
  <si>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</si>
  <si>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</si>
  <si>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</si>
  <si>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</si>
  <si>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</si>
  <si>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</si>
  <si>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</si>
  <si>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</si>
  <si>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</si>
  <si>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</si>
  <si>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</si>
  <si>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</si>
  <si>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</si>
  <si>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</si>
  <si>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</si>
  <si>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</si>
  <si>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</si>
  <si>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</si>
  <si>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</si>
  <si>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</si>
  <si>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</si>
  <si>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</si>
  <si>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</si>
  <si>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</si>
  <si>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</si>
  <si>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</si>
  <si>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</si>
  <si>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</si>
  <si>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</si>
  <si>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</si>
  <si>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</si>
  <si>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</si>
  <si>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</si>
  <si>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</si>
  <si>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</si>
  <si>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</si>
  <si>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</si>
  <si>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</si>
  <si>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</si>
  <si>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</si>
  <si>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</si>
  <si>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</si>
  <si>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</si>
  <si>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</si>
  <si>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</si>
  <si>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</si>
  <si>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</si>
  <si>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</si>
  <si>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</si>
  <si>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</si>
  <si>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</si>
  <si>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</si>
  <si>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</si>
  <si>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</si>
  <si>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</si>
  <si>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</si>
  <si>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</si>
  <si>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</si>
  <si>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</si>
  <si>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</si>
  <si>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</si>
  <si>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</si>
  <si>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</si>
  <si>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</si>
  <si>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</si>
  <si>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</si>
  <si>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</si>
  <si>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</si>
  <si>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</si>
  <si>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</si>
  <si>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</si>
  <si>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</si>
  <si>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</si>
  <si>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</si>
  <si>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</si>
  <si>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</si>
  <si>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</si>
  <si>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</si>
  <si>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</si>
  <si>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</si>
  <si>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</si>
  <si>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</si>
  <si>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</si>
  <si>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</si>
  <si>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</si>
  <si>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</si>
  <si>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</si>
  <si>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</si>
  <si>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</si>
  <si>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</si>
  <si>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</si>
  <si>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</si>
  <si>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</si>
  <si>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</si>
  <si>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</si>
  <si>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</si>
  <si>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</si>
  <si>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</si>
  <si>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</si>
  <si>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</si>
  <si>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</si>
  <si>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</si>
  <si>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</si>
  <si>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</si>
  <si>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</si>
  <si>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</si>
  <si>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</si>
  <si>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</si>
  <si>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</si>
  <si>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</si>
  <si>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</si>
  <si>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</si>
  <si>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</si>
  <si>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</si>
  <si>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</si>
  <si>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</si>
  <si>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</si>
  <si>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</si>
  <si>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</si>
  <si>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</si>
  <si>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</si>
  <si>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</si>
  <si>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</si>
  <si>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</si>
  <si>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</si>
  <si>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</si>
  <si>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</si>
  <si>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</si>
  <si>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</si>
  <si>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</si>
  <si>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</si>
  <si>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</si>
  <si>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</si>
  <si>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</si>
  <si>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</si>
  <si>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</si>
  <si>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</si>
  <si>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</si>
  <si>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</si>
  <si>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</si>
  <si>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</si>
  <si>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</si>
  <si>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</si>
  <si>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</si>
  <si>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</si>
  <si>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</si>
  <si>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</si>
  <si>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</si>
  <si>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</si>
  <si>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</si>
  <si>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</si>
  <si>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</si>
  <si>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</si>
  <si>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</si>
  <si>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</si>
  <si>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</si>
  <si>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</si>
  <si>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</si>
  <si>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</si>
  <si>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</si>
  <si>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</si>
  <si>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</si>
  <si>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</si>
  <si>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</si>
  <si>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</si>
  <si>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</si>
  <si>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</si>
  <si>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</si>
  <si>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</si>
  <si>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</si>
  <si>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</si>
  <si>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</si>
  <si>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</si>
  <si>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</si>
  <si>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</si>
  <si>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</si>
  <si>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</si>
  <si>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</si>
  <si>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</si>
  <si>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</si>
  <si>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</si>
  <si>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</si>
  <si>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</si>
  <si>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</si>
  <si>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</si>
  <si>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</si>
  <si>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</si>
  <si>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</si>
  <si>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</si>
  <si>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</si>
  <si>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</si>
  <si>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</si>
  <si>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</si>
  <si>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</si>
  <si>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</si>
  <si>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</si>
  <si>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</si>
  <si>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</si>
  <si>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</si>
  <si>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</si>
  <si>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</si>
  <si>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</si>
  <si>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</si>
  <si>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</si>
  <si>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</si>
  <si>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</si>
  <si>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</si>
  <si>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</si>
  <si>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</si>
  <si>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</si>
  <si>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</si>
  <si>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</si>
  <si>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</si>
  <si>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</si>
  <si>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</si>
  <si>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</si>
  <si>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</si>
  <si>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</si>
  <si>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</si>
  <si>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</si>
  <si>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</si>
  <si>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</si>
  <si>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</si>
  <si>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</si>
  <si>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</si>
  <si>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</si>
  <si>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</si>
  <si>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</si>
  <si>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</si>
  <si>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</si>
  <si>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</si>
  <si>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</si>
  <si>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</si>
  <si>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</si>
  <si>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</si>
  <si>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</si>
  <si>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</si>
  <si>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</si>
  <si>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</si>
  <si>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</si>
  <si>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</si>
  <si>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</si>
  <si>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</si>
  <si>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</si>
  <si>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</si>
  <si>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</si>
  <si>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</si>
  <si>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</si>
  <si>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</si>
  <si>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</si>
  <si>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</si>
  <si>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</si>
  <si>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</si>
  <si>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</si>
  <si>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</si>
  <si>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</si>
  <si>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</si>
  <si>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</si>
  <si>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</si>
  <si>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</si>
  <si>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</si>
  <si>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</si>
  <si>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</si>
  <si>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</si>
  <si>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</si>
  <si>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</si>
  <si>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</si>
  <si>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</si>
  <si>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</si>
  <si>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</si>
  <si>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</si>
  <si>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</si>
  <si>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</si>
  <si>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</si>
  <si>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</si>
  <si>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</si>
  <si>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</si>
  <si>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</si>
  <si>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</si>
  <si>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</si>
  <si>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</si>
  <si>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</si>
  <si>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</si>
  <si>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</si>
  <si>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</si>
  <si>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</si>
  <si>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</si>
  <si>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</si>
  <si>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</si>
  <si>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</si>
  <si>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</si>
  <si>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</si>
  <si>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</si>
  <si>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</si>
  <si>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</si>
  <si>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</si>
  <si>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</si>
  <si>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</si>
  <si>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</si>
  <si>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</si>
  <si>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</si>
  <si>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</si>
  <si>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</si>
  <si>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</si>
  <si>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</si>
  <si>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</si>
  <si>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</si>
  <si>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</si>
  <si>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</si>
  <si>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</si>
  <si>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</si>
  <si>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</si>
  <si>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</si>
  <si>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</si>
  <si>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</si>
  <si>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</si>
  <si>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</si>
  <si>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</si>
  <si>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</si>
  <si>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</si>
  <si>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</si>
  <si>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</si>
  <si>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</si>
  <si>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</si>
  <si>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</si>
  <si>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</si>
  <si>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</si>
  <si>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</si>
  <si>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</si>
  <si>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</si>
  <si>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</si>
  <si>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</si>
  <si>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</si>
  <si>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</si>
  <si>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</si>
  <si>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</si>
  <si>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</si>
  <si>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</si>
  <si>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</si>
  <si>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</si>
  <si>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</si>
  <si>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</si>
  <si>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</si>
  <si>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</si>
  <si>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</si>
  <si>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</si>
  <si>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</si>
  <si>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</si>
  <si>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</si>
  <si>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</si>
  <si>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</si>
  <si>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</si>
  <si>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</si>
  <si>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</si>
  <si>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</si>
  <si>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</si>
  <si>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</si>
  <si>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</si>
  <si>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</si>
  <si>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</si>
  <si>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</si>
  <si>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</si>
  <si>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</si>
  <si>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</si>
  <si>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</si>
  <si>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</si>
  <si>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</si>
  <si>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</si>
  <si>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</si>
  <si>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</si>
  <si>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</si>
  <si>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</si>
  <si>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</si>
  <si>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</si>
  <si>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</si>
  <si>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</si>
  <si>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</si>
  <si>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</si>
  <si>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</si>
  <si>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</si>
  <si>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</si>
  <si>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</si>
  <si>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</si>
  <si>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</si>
  <si>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</si>
  <si>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</si>
  <si>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</si>
  <si>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</si>
  <si>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</si>
  <si>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</si>
  <si>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proračuna: OŠ RETKOVEC</t>
  </si>
  <si>
    <t>Kontak osoba: BRANKA GMAJNIĆ</t>
  </si>
  <si>
    <t>Tel: 01 2992 523</t>
  </si>
  <si>
    <t>u Zagrebu , 29.09. 2017.g</t>
  </si>
  <si>
    <t>NAZIV USTANOVE OŠ RETKOVEC</t>
  </si>
  <si>
    <t>Redovni program osnovnog  odgoja i obrazovanja</t>
  </si>
  <si>
    <t>Osigurati sustavan način poučavanja učenika; poticati i kontinuirano unaprjeđivati razvoj učenika u skladu s njegovim sklonostima i sposobnostima; osposobiti učenike za učenje; osigurati učenicima stjecanje temeljnih i stručnih kompetencija, osposobiti ih za rad i rad u promjenjivom društveno-kulturnom kontekstu; odgajati i obrazovati učenike  u skladu s općim kulturnim i civilizacijskim vrednotama</t>
  </si>
  <si>
    <t xml:space="preserve">Program se nastoji realizirati pruženjem usluga osnovnoškolskog odgoja i obrazovanje od strane učitelja i stručnih suradnika.Kako bi u ostvarivanju zadanih programa bili što uspješniji planirano je kontinuirano stručno usavršavanje i osposobljavanje svih učitelja, stručnih suradnika i ostalih djelatnika škole. Nastojat će se podići kvaliteta nastave na što višu razinu uključujući podizanje i materijanih i drugih uvjeta za rad u skladu s mogućnostima Škole. Posebnu pozornost obratit ćemo na podizanje kvalitete socijalne komunikacije i odnosa među učenicima, učiteljima, roditeljima i ostalim subjektima koji sudjeluju u procesu odgoja i obrazovanja kroz niz kvalitetnih programa, radionica i aktivnosti. </t>
  </si>
  <si>
    <t>Program se zasniva na sljedećim zakonskim podlogama: Zakon o odgoju i obrazovanju u osnovnoj i srednjoj školi,  Zakon o ustanovama, Državni pedagoški standard osnovnoškolskog sustava odgoja i obrazovanja, Nacionalni okvirni kurikulum, Nastavni plani i program za osnovnu školu, Statut Škole Godišnji plan i program rada Osnovne škole Retkovec, Školski kurikulum Osnovne škole Retkovec</t>
  </si>
  <si>
    <t xml:space="preserve">Povećanje broja projekata i programa u školi; Povećanje broja aktivnosti u koje su uključeni učenici; Povećanje broja učenika koji su uključeni u školske projekte; Broj učenika koji su postigli izvrsne rezultate na županijskim i državnim natjecanjima; zadovoljstvo učenika i učitelja nakon provedene izvanučioničke nastave; prezentacija rada izvannastavnih aktivnosti na manifestacijama; </t>
  </si>
  <si>
    <t>Nema odstupanja od prošlogodišnjih projekcija</t>
  </si>
  <si>
    <t>Uspjeh učenika na natjecanjima; broj upisanih učenika u željenu srednju školu; smanjenje broja neopravdanih izostanaka učenika; smanjenje broja sukoba među učenicima; smanjenje broja učenika koji konzumiraju neprihvatljiva sredstva; smanjenje broja djela kojim se uništava školska i vlastita imovina; pozitivni rezultati nakon provedenih anketa za učenike, učitelje  i roditelje o zadovoljstvu školom; informatizacija učionica, nabava pametnih ploča, zamjena starih kompjutera novima</t>
  </si>
  <si>
    <t>Osnovna škola Retkovec</t>
  </si>
  <si>
    <t>Opći odgoj i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</si>
</sst>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50"/>
      <c r="B2" s="250"/>
      <c r="C2" s="250"/>
      <c r="D2" s="250"/>
      <c r="E2" s="250"/>
      <c r="F2" s="250"/>
      <c r="G2" s="250"/>
      <c r="H2" s="250"/>
    </row>
    <row r="3" spans="1:10" ht="48" customHeight="1" x14ac:dyDescent="0.2">
      <c r="A3" s="239" t="s">
        <v>18</v>
      </c>
      <c r="B3" s="239"/>
      <c r="C3" s="239"/>
      <c r="D3" s="239"/>
      <c r="E3" s="239"/>
      <c r="F3" s="239"/>
      <c r="G3" s="239"/>
      <c r="H3" s="239"/>
    </row>
    <row r="4" spans="1:10" s="31" customFormat="1" ht="26.25" customHeight="1" x14ac:dyDescent="0.2">
      <c r="A4" s="239" t="s">
        <v>17</v>
      </c>
      <c r="B4" s="239"/>
      <c r="C4" s="239"/>
      <c r="D4" s="239"/>
      <c r="E4" s="239"/>
      <c r="F4" s="239"/>
      <c r="G4" s="251"/>
      <c r="H4" s="251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52" t="s">
        <v>16</v>
      </c>
      <c r="B7" s="237"/>
      <c r="C7" s="237"/>
      <c r="D7" s="237"/>
      <c r="E7" s="253"/>
      <c r="F7" s="13">
        <f>+F8+F9</f>
        <v>3629673</v>
      </c>
      <c r="G7" s="13">
        <f>G8+G9</f>
        <v>3676133</v>
      </c>
      <c r="H7" s="13">
        <f>+H8+H9</f>
        <v>3727966</v>
      </c>
      <c r="I7" s="28"/>
    </row>
    <row r="8" spans="1:10" ht="22.5" customHeight="1" x14ac:dyDescent="0.25">
      <c r="A8" s="234" t="s">
        <v>15</v>
      </c>
      <c r="B8" s="235"/>
      <c r="C8" s="235"/>
      <c r="D8" s="235"/>
      <c r="E8" s="246"/>
      <c r="F8" s="25">
        <v>3629673</v>
      </c>
      <c r="G8" s="25">
        <v>3676133</v>
      </c>
      <c r="H8" s="25">
        <v>3727966</v>
      </c>
    </row>
    <row r="9" spans="1:10" ht="22.5" customHeight="1" x14ac:dyDescent="0.25">
      <c r="A9" s="247" t="s">
        <v>14</v>
      </c>
      <c r="B9" s="246"/>
      <c r="C9" s="246"/>
      <c r="D9" s="246"/>
      <c r="E9" s="246"/>
      <c r="F9" s="25"/>
      <c r="G9" s="25"/>
      <c r="H9" s="25"/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3629673</v>
      </c>
      <c r="G10" s="13">
        <f>+G11+G12</f>
        <v>3676133</v>
      </c>
      <c r="H10" s="13">
        <f>+H11+H12</f>
        <v>3727966</v>
      </c>
    </row>
    <row r="11" spans="1:10" ht="22.5" customHeight="1" x14ac:dyDescent="0.25">
      <c r="A11" s="238" t="s">
        <v>12</v>
      </c>
      <c r="B11" s="235"/>
      <c r="C11" s="235"/>
      <c r="D11" s="235"/>
      <c r="E11" s="248"/>
      <c r="F11" s="25">
        <v>3629673</v>
      </c>
      <c r="G11" s="25">
        <v>3676133</v>
      </c>
      <c r="H11" s="24">
        <v>3727966</v>
      </c>
      <c r="I11" s="3"/>
      <c r="J11" s="3"/>
    </row>
    <row r="12" spans="1:10" ht="22.5" customHeight="1" x14ac:dyDescent="0.25">
      <c r="A12" s="249" t="s">
        <v>11</v>
      </c>
      <c r="B12" s="246"/>
      <c r="C12" s="246"/>
      <c r="D12" s="246"/>
      <c r="E12" s="246"/>
      <c r="F12" s="10"/>
      <c r="G12" s="10"/>
      <c r="H12" s="24"/>
      <c r="I12" s="3"/>
      <c r="J12" s="3"/>
    </row>
    <row r="13" spans="1:10" ht="22.5" customHeight="1" x14ac:dyDescent="0.25">
      <c r="A13" s="236" t="s">
        <v>10</v>
      </c>
      <c r="B13" s="237"/>
      <c r="C13" s="237"/>
      <c r="D13" s="237"/>
      <c r="E13" s="237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9"/>
      <c r="B14" s="232"/>
      <c r="C14" s="232"/>
      <c r="D14" s="232"/>
      <c r="E14" s="232"/>
      <c r="F14" s="233"/>
      <c r="G14" s="233"/>
      <c r="H14" s="233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40" t="s">
        <v>9</v>
      </c>
      <c r="B16" s="241"/>
      <c r="C16" s="241"/>
      <c r="D16" s="241"/>
      <c r="E16" s="242"/>
      <c r="F16" s="23"/>
      <c r="G16" s="23"/>
      <c r="H16" s="22"/>
      <c r="J16" s="3"/>
    </row>
    <row r="17" spans="1:11" ht="34.5" customHeight="1" x14ac:dyDescent="0.25">
      <c r="A17" s="243" t="s">
        <v>8</v>
      </c>
      <c r="B17" s="244"/>
      <c r="C17" s="244"/>
      <c r="D17" s="244"/>
      <c r="E17" s="245"/>
      <c r="F17" s="21"/>
      <c r="G17" s="21"/>
      <c r="H17" s="20"/>
      <c r="J17" s="3"/>
    </row>
    <row r="18" spans="1:11" s="7" customFormat="1" ht="25.5" customHeight="1" x14ac:dyDescent="0.25">
      <c r="A18" s="231"/>
      <c r="B18" s="232"/>
      <c r="C18" s="232"/>
      <c r="D18" s="232"/>
      <c r="E18" s="232"/>
      <c r="F18" s="233"/>
      <c r="G18" s="233"/>
      <c r="H18" s="233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34" t="s">
        <v>4</v>
      </c>
      <c r="B20" s="235"/>
      <c r="C20" s="235"/>
      <c r="D20" s="235"/>
      <c r="E20" s="235"/>
      <c r="F20" s="10"/>
      <c r="G20" s="10"/>
      <c r="H20" s="10"/>
      <c r="J20" s="11"/>
    </row>
    <row r="21" spans="1:11" s="7" customFormat="1" ht="33.75" customHeight="1" x14ac:dyDescent="0.25">
      <c r="A21" s="234" t="s">
        <v>3</v>
      </c>
      <c r="B21" s="235"/>
      <c r="C21" s="235"/>
      <c r="D21" s="235"/>
      <c r="E21" s="235"/>
      <c r="F21" s="10"/>
      <c r="G21" s="10"/>
      <c r="H21" s="10"/>
    </row>
    <row r="22" spans="1:11" s="7" customFormat="1" ht="22.5" customHeight="1" x14ac:dyDescent="0.25">
      <c r="A22" s="236" t="s">
        <v>2</v>
      </c>
      <c r="B22" s="237"/>
      <c r="C22" s="237"/>
      <c r="D22" s="237"/>
      <c r="E22" s="237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31"/>
      <c r="B23" s="232"/>
      <c r="C23" s="232"/>
      <c r="D23" s="232"/>
      <c r="E23" s="232"/>
      <c r="F23" s="233"/>
      <c r="G23" s="233"/>
      <c r="H23" s="233"/>
    </row>
    <row r="24" spans="1:11" s="7" customFormat="1" ht="22.5" customHeight="1" x14ac:dyDescent="0.25">
      <c r="A24" s="238" t="s">
        <v>1</v>
      </c>
      <c r="B24" s="235"/>
      <c r="C24" s="235"/>
      <c r="D24" s="235"/>
      <c r="E24" s="23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124" zoomScaleNormal="100" zoomScaleSheetLayoutView="100" workbookViewId="0">
      <selection activeCell="B3" sqref="B3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443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6" t="s">
        <v>20</v>
      </c>
      <c r="C4" s="256"/>
      <c r="D4" s="256"/>
      <c r="E4" s="256"/>
      <c r="F4" s="257"/>
    </row>
    <row r="5" spans="1:6" ht="15.75" x14ac:dyDescent="0.25">
      <c r="B5" s="256"/>
      <c r="C5" s="256"/>
      <c r="D5" s="256"/>
      <c r="E5" s="256"/>
      <c r="F5" s="257"/>
    </row>
    <row r="6" spans="1:6" ht="20.45" customHeight="1" x14ac:dyDescent="0.2">
      <c r="B6" s="258" t="s">
        <v>21</v>
      </c>
      <c r="C6" s="259"/>
      <c r="D6" s="259"/>
      <c r="E6" s="259"/>
      <c r="F6" s="259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910040</v>
      </c>
      <c r="E8" s="41">
        <f>E9+E33+E62+E72+E82+E79</f>
        <v>921689</v>
      </c>
      <c r="F8" s="41">
        <f>F9+F33+F62+F72+F82+F79</f>
        <v>934685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98040</v>
      </c>
      <c r="E9" s="41">
        <f>E10+E13+E18+E21+E24+E27+E30</f>
        <v>99295</v>
      </c>
      <c r="F9" s="41">
        <f>F10+F13+F18+F21+F24+F27+F30</f>
        <v>100695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98040</v>
      </c>
      <c r="E21" s="41">
        <f>SUM(E22:E23)</f>
        <v>99295</v>
      </c>
      <c r="F21" s="41">
        <f>SUM(F22:F23)</f>
        <v>100695</v>
      </c>
    </row>
    <row r="22" spans="2:6" ht="20.100000000000001" customHeight="1" x14ac:dyDescent="0.2">
      <c r="B22" s="43">
        <v>6341</v>
      </c>
      <c r="C22" s="44" t="s">
        <v>42</v>
      </c>
      <c r="D22" s="45">
        <v>98040</v>
      </c>
      <c r="E22" s="45">
        <v>99295</v>
      </c>
      <c r="F22" s="45">
        <v>100695</v>
      </c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 x14ac:dyDescent="0.2">
      <c r="B28" s="43" t="s">
        <v>49</v>
      </c>
      <c r="C28" s="44" t="s">
        <v>50</v>
      </c>
      <c r="D28" s="45"/>
      <c r="E28" s="45"/>
      <c r="F28" s="45"/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772000</v>
      </c>
      <c r="E62" s="41">
        <f>E63+E68</f>
        <v>781882</v>
      </c>
      <c r="F62" s="41">
        <f>F63+F68</f>
        <v>792907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772000</v>
      </c>
      <c r="E68" s="41">
        <f>SUM(E69:E71)</f>
        <v>781882</v>
      </c>
      <c r="F68" s="41">
        <f>SUM(F69:F71)</f>
        <v>792907</v>
      </c>
    </row>
    <row r="69" spans="1:6" ht="20.100000000000001" customHeight="1" x14ac:dyDescent="0.2">
      <c r="B69" s="43">
        <v>6526</v>
      </c>
      <c r="C69" s="44" t="s">
        <v>105</v>
      </c>
      <c r="D69" s="45">
        <v>772000</v>
      </c>
      <c r="E69" s="45">
        <v>781882</v>
      </c>
      <c r="F69" s="45">
        <v>792907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40000</v>
      </c>
      <c r="E72" s="41">
        <f>E73+E76</f>
        <v>40512</v>
      </c>
      <c r="F72" s="41">
        <f>F73+F76</f>
        <v>41083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40000</v>
      </c>
      <c r="E73" s="41">
        <f>SUM(E74:E75)</f>
        <v>40512</v>
      </c>
      <c r="F73" s="41">
        <f>SUM(F74:F75)</f>
        <v>41083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>
        <v>40000</v>
      </c>
      <c r="E75" s="45">
        <v>40512</v>
      </c>
      <c r="F75" s="45">
        <v>41083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116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117</v>
      </c>
      <c r="D78" s="45"/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4" t="s">
        <v>186</v>
      </c>
      <c r="C133" s="255"/>
      <c r="D133" s="41">
        <f>D113+D85+D8</f>
        <v>910040</v>
      </c>
      <c r="E133" s="41">
        <f>E113+E85+E8</f>
        <v>921689</v>
      </c>
      <c r="F133" s="41">
        <f>F113+F85+F8</f>
        <v>934685</v>
      </c>
      <c r="I133" s="50"/>
    </row>
    <row r="134" spans="1:9" ht="25.15" customHeight="1" x14ac:dyDescent="0.2">
      <c r="A134" s="42" t="s">
        <v>187</v>
      </c>
      <c r="B134" s="254" t="s">
        <v>188</v>
      </c>
      <c r="C134" s="255"/>
      <c r="D134" s="55"/>
      <c r="E134" s="55"/>
      <c r="F134" s="55"/>
      <c r="I134" s="50"/>
    </row>
    <row r="135" spans="1:9" ht="20.45" customHeight="1" x14ac:dyDescent="0.2">
      <c r="B135" s="258" t="s">
        <v>189</v>
      </c>
      <c r="C135" s="259"/>
      <c r="D135" s="259"/>
      <c r="E135" s="259"/>
      <c r="F135" s="259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0</v>
      </c>
      <c r="E136" s="41">
        <f t="shared" ref="E136:F136" si="3">SUM(E137)</f>
        <v>0</v>
      </c>
      <c r="F136" s="41">
        <f t="shared" si="3"/>
        <v>0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0</v>
      </c>
      <c r="E137" s="41">
        <f t="shared" ref="E137:F137" si="4">SUM(E138:E140)</f>
        <v>0</v>
      </c>
      <c r="F137" s="41">
        <f t="shared" si="4"/>
        <v>0</v>
      </c>
    </row>
    <row r="138" spans="1:9" ht="20.100000000000001" customHeight="1" x14ac:dyDescent="0.2">
      <c r="B138" s="43" t="s">
        <v>193</v>
      </c>
      <c r="C138" s="48" t="s">
        <v>194</v>
      </c>
      <c r="D138" s="45"/>
      <c r="E138" s="45"/>
      <c r="F138" s="45"/>
    </row>
    <row r="139" spans="1:9" ht="20.100000000000001" customHeight="1" x14ac:dyDescent="0.2">
      <c r="B139" s="43" t="s">
        <v>195</v>
      </c>
      <c r="C139" s="48" t="s">
        <v>196</v>
      </c>
      <c r="D139" s="45"/>
      <c r="E139" s="45"/>
      <c r="F139" s="45"/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54" t="s">
        <v>199</v>
      </c>
      <c r="C141" s="255"/>
      <c r="D141" s="41">
        <f>D136</f>
        <v>0</v>
      </c>
      <c r="E141" s="41">
        <f t="shared" ref="E141:F141" si="5">E136</f>
        <v>0</v>
      </c>
      <c r="F141" s="41">
        <f t="shared" si="5"/>
        <v>0</v>
      </c>
      <c r="I141" s="50"/>
    </row>
    <row r="142" spans="1:9" ht="25.15" customHeight="1" x14ac:dyDescent="0.2">
      <c r="B142" s="254" t="s">
        <v>200</v>
      </c>
      <c r="C142" s="255"/>
      <c r="D142" s="41">
        <f>D133+D141</f>
        <v>910040</v>
      </c>
      <c r="E142" s="41">
        <f t="shared" ref="E142:F142" si="6">E133+E141</f>
        <v>921689</v>
      </c>
      <c r="F142" s="41">
        <f t="shared" si="6"/>
        <v>934685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tabSelected="1" view="pageBreakPreview" zoomScale="60" zoomScaleNormal="82" workbookViewId="0">
      <selection activeCell="Q150" sqref="Q150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8" t="s">
        <v>424</v>
      </c>
      <c r="N1" s="268"/>
      <c r="O1" s="159"/>
      <c r="P1" s="158"/>
      <c r="Q1" s="158"/>
    </row>
    <row r="2" spans="1:80" s="62" customFormat="1" ht="21" customHeight="1" x14ac:dyDescent="0.25">
      <c r="A2" s="269" t="s">
        <v>201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439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440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441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70" t="s">
        <v>202</v>
      </c>
      <c r="B10" s="272" t="s">
        <v>203</v>
      </c>
      <c r="C10" s="274" t="s">
        <v>204</v>
      </c>
      <c r="D10" s="266" t="s">
        <v>205</v>
      </c>
      <c r="E10" s="266" t="s">
        <v>206</v>
      </c>
      <c r="F10" s="266" t="s">
        <v>207</v>
      </c>
      <c r="G10" s="262" t="s">
        <v>208</v>
      </c>
      <c r="H10" s="262" t="s">
        <v>209</v>
      </c>
      <c r="I10" s="262" t="s">
        <v>210</v>
      </c>
      <c r="J10" s="262" t="s">
        <v>211</v>
      </c>
      <c r="K10" s="262" t="s">
        <v>428</v>
      </c>
      <c r="L10" s="262" t="s">
        <v>212</v>
      </c>
      <c r="M10" s="262" t="s">
        <v>213</v>
      </c>
      <c r="N10" s="262" t="s">
        <v>214</v>
      </c>
      <c r="O10" s="262" t="s">
        <v>215</v>
      </c>
      <c r="P10" s="266" t="s">
        <v>216</v>
      </c>
      <c r="Q10" s="260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71"/>
      <c r="B11" s="273"/>
      <c r="C11" s="275"/>
      <c r="D11" s="267"/>
      <c r="E11" s="267"/>
      <c r="F11" s="267"/>
      <c r="G11" s="263"/>
      <c r="H11" s="263"/>
      <c r="I11" s="263"/>
      <c r="J11" s="263"/>
      <c r="K11" s="263"/>
      <c r="L11" s="263"/>
      <c r="M11" s="263"/>
      <c r="N11" s="263"/>
      <c r="O11" s="263"/>
      <c r="P11" s="267"/>
      <c r="Q11" s="26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3629673</v>
      </c>
      <c r="E14" s="198">
        <f>E15</f>
        <v>2719633</v>
      </c>
      <c r="F14" s="198">
        <f>F15</f>
        <v>910040</v>
      </c>
      <c r="G14" s="198">
        <f t="shared" ref="G14:Q14" si="0">G15</f>
        <v>98040</v>
      </c>
      <c r="H14" s="198">
        <f t="shared" si="0"/>
        <v>0</v>
      </c>
      <c r="I14" s="198">
        <f t="shared" si="0"/>
        <v>772000</v>
      </c>
      <c r="J14" s="198">
        <f t="shared" si="0"/>
        <v>40000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3676132.9663999998</v>
      </c>
      <c r="Q14" s="199">
        <f t="shared" si="0"/>
        <v>3727966.3443262395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3629673</v>
      </c>
      <c r="E15" s="203">
        <f t="shared" si="1"/>
        <v>2719633</v>
      </c>
      <c r="F15" s="203">
        <f t="shared" si="1"/>
        <v>910040</v>
      </c>
      <c r="G15" s="203">
        <f t="shared" si="1"/>
        <v>98040</v>
      </c>
      <c r="H15" s="203">
        <f t="shared" si="1"/>
        <v>0</v>
      </c>
      <c r="I15" s="203">
        <f t="shared" si="1"/>
        <v>772000</v>
      </c>
      <c r="J15" s="203">
        <f t="shared" si="1"/>
        <v>40000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3676132.9663999998</v>
      </c>
      <c r="Q15" s="204">
        <f t="shared" si="1"/>
        <v>3727966.3443262395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64" t="s">
        <v>358</v>
      </c>
      <c r="B16" s="265"/>
      <c r="C16" s="265"/>
      <c r="D16" s="178">
        <f t="shared" ref="D16:E16" si="2">D17+D56</f>
        <v>993642</v>
      </c>
      <c r="E16" s="178">
        <f t="shared" si="2"/>
        <v>827602</v>
      </c>
      <c r="F16" s="178">
        <f>F17+F56</f>
        <v>166040</v>
      </c>
      <c r="G16" s="178">
        <f t="shared" ref="G16:Q16" si="3">G17+G56</f>
        <v>98040</v>
      </c>
      <c r="H16" s="178">
        <f t="shared" si="3"/>
        <v>0</v>
      </c>
      <c r="I16" s="178">
        <f t="shared" si="3"/>
        <v>28000</v>
      </c>
      <c r="J16" s="178">
        <f t="shared" si="3"/>
        <v>40000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1006360.6176</v>
      </c>
      <c r="Q16" s="179">
        <f t="shared" si="3"/>
        <v>1020550.3023081599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6" t="s">
        <v>359</v>
      </c>
      <c r="B17" s="277"/>
      <c r="C17" s="278"/>
      <c r="D17" s="190">
        <f>D18</f>
        <v>930642</v>
      </c>
      <c r="E17" s="190">
        <f>E18</f>
        <v>804602</v>
      </c>
      <c r="F17" s="190">
        <f>F18</f>
        <v>126040</v>
      </c>
      <c r="G17" s="190">
        <f t="shared" ref="G17:Q17" si="4">G18</f>
        <v>98040</v>
      </c>
      <c r="H17" s="190">
        <f t="shared" si="4"/>
        <v>0</v>
      </c>
      <c r="I17" s="190">
        <f t="shared" si="4"/>
        <v>28000</v>
      </c>
      <c r="J17" s="190">
        <f t="shared" si="4"/>
        <v>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942554.21759999997</v>
      </c>
      <c r="Q17" s="191">
        <f t="shared" si="4"/>
        <v>955844.23206815985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930642</v>
      </c>
      <c r="E18" s="180">
        <f>E19+E48+E53</f>
        <v>804602</v>
      </c>
      <c r="F18" s="180">
        <f>F19+F48+F53</f>
        <v>126040</v>
      </c>
      <c r="G18" s="180">
        <f t="shared" ref="G18:O18" si="5">G19+G48+G53</f>
        <v>98040</v>
      </c>
      <c r="H18" s="180">
        <f t="shared" si="5"/>
        <v>0</v>
      </c>
      <c r="I18" s="180">
        <f t="shared" si="5"/>
        <v>28000</v>
      </c>
      <c r="J18" s="180">
        <f t="shared" si="5"/>
        <v>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942554.21759999997</v>
      </c>
      <c r="Q18" s="181">
        <f t="shared" ref="Q18" si="7">Q19+Q48+Q53</f>
        <v>955844.23206815985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927148</v>
      </c>
      <c r="E19" s="180">
        <f t="shared" si="8"/>
        <v>801108</v>
      </c>
      <c r="F19" s="180">
        <f>F20+F24+F30+F40+F42</f>
        <v>126040</v>
      </c>
      <c r="G19" s="180">
        <f t="shared" ref="G19:Q19" si="9">G20+G24+G30+G40+G42</f>
        <v>98040</v>
      </c>
      <c r="H19" s="180">
        <f t="shared" si="9"/>
        <v>0</v>
      </c>
      <c r="I19" s="180">
        <f t="shared" si="9"/>
        <v>28000</v>
      </c>
      <c r="J19" s="180">
        <f t="shared" si="9"/>
        <v>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939015.49439999997</v>
      </c>
      <c r="Q19" s="180">
        <f t="shared" si="9"/>
        <v>952255.61287103989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20346</v>
      </c>
      <c r="E20" s="180">
        <f>SUM(E21:E23)</f>
        <v>20346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20606.428799999998</v>
      </c>
      <c r="Q20" s="181">
        <f t="shared" ref="Q20" si="12">SUM(Q21:Q23)</f>
        <v>20896.979446080004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7738</v>
      </c>
      <c r="E21" s="183">
        <v>7738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f>D21*1.28%+D21</f>
        <v>7837.0464000000002</v>
      </c>
      <c r="Q21" s="183">
        <f>P21*1.41%+P21</f>
        <v>7947.5487542400006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10608</v>
      </c>
      <c r="E22" s="183">
        <v>10608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f t="shared" ref="P22:P23" si="15">D22*1.28%+D22</f>
        <v>10743.7824</v>
      </c>
      <c r="Q22" s="183">
        <f t="shared" ref="Q22:Q23" si="16">P22*1.41%+P22</f>
        <v>10895.269731840001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2000</v>
      </c>
      <c r="E23" s="183">
        <v>2000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f t="shared" si="15"/>
        <v>2025.6</v>
      </c>
      <c r="Q23" s="183">
        <f t="shared" si="16"/>
        <v>2054.1609599999997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491475</v>
      </c>
      <c r="E24" s="180">
        <f>SUM(E25:E29)</f>
        <v>491475</v>
      </c>
      <c r="F24" s="180">
        <f>SUM(F25:F29)</f>
        <v>0</v>
      </c>
      <c r="G24" s="180">
        <f>SUM(G25:G29)</f>
        <v>0</v>
      </c>
      <c r="H24" s="180">
        <f t="shared" ref="H24:O24" si="17">SUM(H25:H29)</f>
        <v>0</v>
      </c>
      <c r="I24" s="180">
        <f t="shared" si="17"/>
        <v>0</v>
      </c>
      <c r="J24" s="180">
        <f t="shared" si="17"/>
        <v>0</v>
      </c>
      <c r="K24" s="180">
        <f t="shared" si="17"/>
        <v>0</v>
      </c>
      <c r="L24" s="180">
        <f t="shared" si="17"/>
        <v>0</v>
      </c>
      <c r="M24" s="180">
        <f t="shared" si="17"/>
        <v>0</v>
      </c>
      <c r="N24" s="180">
        <f t="shared" si="17"/>
        <v>0</v>
      </c>
      <c r="O24" s="180">
        <f t="shared" si="17"/>
        <v>0</v>
      </c>
      <c r="P24" s="180">
        <f t="shared" ref="P24" si="18">SUM(P25:P29)</f>
        <v>497765.88</v>
      </c>
      <c r="Q24" s="181">
        <f t="shared" ref="Q24" si="19">SUM(Q25:Q29)</f>
        <v>504784.37890800001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52653</v>
      </c>
      <c r="E25" s="184">
        <v>52653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f>D25*1.28%+D25</f>
        <v>53326.958400000003</v>
      </c>
      <c r="Q25" s="155">
        <f>P25*1.41%+P25</f>
        <v>54078.86851344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400000</v>
      </c>
      <c r="E26" s="184">
        <v>400000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f t="shared" ref="P26:P29" si="20">D26*1.28%+D26</f>
        <v>405120</v>
      </c>
      <c r="Q26" s="155">
        <f t="shared" ref="Q26:Q29" si="21">P26*1.41%+P26</f>
        <v>410832.19199999998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16224</v>
      </c>
      <c r="E27" s="184">
        <v>16224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f t="shared" si="20"/>
        <v>16431.6672</v>
      </c>
      <c r="Q27" s="155">
        <f t="shared" si="21"/>
        <v>16663.35370752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16598</v>
      </c>
      <c r="E28" s="184">
        <v>16598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f t="shared" si="20"/>
        <v>16810.454399999999</v>
      </c>
      <c r="Q28" s="155">
        <f t="shared" si="21"/>
        <v>17047.48180704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6000</v>
      </c>
      <c r="E29" s="184">
        <v>6000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f t="shared" si="20"/>
        <v>6076.8</v>
      </c>
      <c r="Q29" s="155">
        <f t="shared" si="21"/>
        <v>6162.4828800000005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300813</v>
      </c>
      <c r="E30" s="185">
        <f>SUM(E31:E39)</f>
        <v>272813</v>
      </c>
      <c r="F30" s="185">
        <f>SUM(F31:F39)</f>
        <v>28000</v>
      </c>
      <c r="G30" s="185">
        <f t="shared" ref="G30:N30" si="22">SUM(G31:G39)</f>
        <v>0</v>
      </c>
      <c r="H30" s="185">
        <f t="shared" si="22"/>
        <v>0</v>
      </c>
      <c r="I30" s="185">
        <f t="shared" si="22"/>
        <v>28000</v>
      </c>
      <c r="J30" s="185">
        <f t="shared" si="22"/>
        <v>0</v>
      </c>
      <c r="K30" s="185">
        <f t="shared" si="22"/>
        <v>0</v>
      </c>
      <c r="L30" s="185">
        <f t="shared" si="22"/>
        <v>0</v>
      </c>
      <c r="M30" s="185">
        <f t="shared" si="22"/>
        <v>0</v>
      </c>
      <c r="N30" s="185">
        <f t="shared" si="22"/>
        <v>0</v>
      </c>
      <c r="O30" s="185">
        <f>SUM(O31:O39)</f>
        <v>0</v>
      </c>
      <c r="P30" s="185">
        <f t="shared" ref="P30:Q30" si="23">SUM(P31:P39)</f>
        <v>304663.40639999998</v>
      </c>
      <c r="Q30" s="186">
        <f t="shared" si="23"/>
        <v>308959.16043023998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12230</v>
      </c>
      <c r="E31" s="184">
        <v>12230</v>
      </c>
      <c r="F31" s="182">
        <f t="shared" ref="F31:F39" si="24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f>D31*1.28%+D31</f>
        <v>12386.544</v>
      </c>
      <c r="Q31" s="155">
        <f>P31*1.41%+P31</f>
        <v>12561.194270399999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56829</v>
      </c>
      <c r="E32" s="184">
        <v>28829</v>
      </c>
      <c r="F32" s="182">
        <f t="shared" si="24"/>
        <v>28000</v>
      </c>
      <c r="G32" s="155"/>
      <c r="H32" s="155"/>
      <c r="I32" s="155">
        <v>28000</v>
      </c>
      <c r="J32" s="155"/>
      <c r="K32" s="155"/>
      <c r="L32" s="155"/>
      <c r="M32" s="155"/>
      <c r="N32" s="155"/>
      <c r="O32" s="155"/>
      <c r="P32" s="155">
        <f t="shared" ref="P32:P39" si="25">D32*1.28%+D32</f>
        <v>57556.411200000002</v>
      </c>
      <c r="Q32" s="155">
        <f t="shared" ref="Q32:Q38" si="26">P32*1.41%+P32</f>
        <v>58367.956597920005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2122</v>
      </c>
      <c r="E33" s="184">
        <v>2122</v>
      </c>
      <c r="F33" s="182">
        <f t="shared" si="24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f t="shared" si="25"/>
        <v>2149.1615999999999</v>
      </c>
      <c r="Q33" s="155">
        <f t="shared" si="26"/>
        <v>2179.46477856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190819</v>
      </c>
      <c r="E34" s="184">
        <v>190819</v>
      </c>
      <c r="F34" s="182">
        <f t="shared" si="24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f t="shared" si="25"/>
        <v>193261.48319999999</v>
      </c>
      <c r="Q34" s="155">
        <f t="shared" si="26"/>
        <v>195986.47011311998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0</v>
      </c>
      <c r="E35" s="184"/>
      <c r="F35" s="182">
        <f t="shared" si="24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f t="shared" si="25"/>
        <v>0</v>
      </c>
      <c r="Q35" s="155">
        <f t="shared" si="26"/>
        <v>0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23587</v>
      </c>
      <c r="E36" s="184">
        <v>23587</v>
      </c>
      <c r="F36" s="182">
        <f t="shared" si="24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f t="shared" si="25"/>
        <v>23888.9136</v>
      </c>
      <c r="Q36" s="155">
        <f t="shared" si="26"/>
        <v>24225.747281759999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3744</v>
      </c>
      <c r="E37" s="184">
        <v>3744</v>
      </c>
      <c r="F37" s="182">
        <f t="shared" si="24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f t="shared" si="25"/>
        <v>3791.9232000000002</v>
      </c>
      <c r="Q37" s="155">
        <f t="shared" si="26"/>
        <v>3845.3893171200002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6490</v>
      </c>
      <c r="E38" s="184">
        <v>6490</v>
      </c>
      <c r="F38" s="182">
        <f t="shared" si="24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f t="shared" si="25"/>
        <v>6573.0720000000001</v>
      </c>
      <c r="Q38" s="155">
        <f t="shared" si="26"/>
        <v>6665.7523152000003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4992</v>
      </c>
      <c r="E39" s="184">
        <v>4992</v>
      </c>
      <c r="F39" s="182">
        <f t="shared" si="24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f t="shared" si="25"/>
        <v>5055.8976000000002</v>
      </c>
      <c r="Q39" s="155">
        <f>P39*1.41%+P39</f>
        <v>5127.18575616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98040</v>
      </c>
      <c r="E40" s="185">
        <f>E41</f>
        <v>0</v>
      </c>
      <c r="F40" s="185">
        <f>F41</f>
        <v>98040</v>
      </c>
      <c r="G40" s="185">
        <f t="shared" ref="G40:Q40" si="27">G41</f>
        <v>98040</v>
      </c>
      <c r="H40" s="185">
        <f t="shared" si="27"/>
        <v>0</v>
      </c>
      <c r="I40" s="185">
        <f t="shared" si="27"/>
        <v>0</v>
      </c>
      <c r="J40" s="185">
        <f t="shared" si="27"/>
        <v>0</v>
      </c>
      <c r="K40" s="185">
        <f t="shared" si="27"/>
        <v>0</v>
      </c>
      <c r="L40" s="185">
        <f t="shared" si="27"/>
        <v>0</v>
      </c>
      <c r="M40" s="185">
        <f t="shared" si="27"/>
        <v>0</v>
      </c>
      <c r="N40" s="185">
        <f t="shared" si="27"/>
        <v>0</v>
      </c>
      <c r="O40" s="185">
        <f t="shared" si="27"/>
        <v>0</v>
      </c>
      <c r="P40" s="185">
        <f t="shared" si="27"/>
        <v>99294.911999999997</v>
      </c>
      <c r="Q40" s="186">
        <f t="shared" si="27"/>
        <v>100694.9702592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98040</v>
      </c>
      <c r="E41" s="184"/>
      <c r="F41" s="182">
        <f>SUM(G41:N41)</f>
        <v>98040</v>
      </c>
      <c r="G41" s="155">
        <v>98040</v>
      </c>
      <c r="H41" s="155"/>
      <c r="I41" s="155"/>
      <c r="J41" s="155"/>
      <c r="K41" s="155"/>
      <c r="L41" s="155"/>
      <c r="M41" s="155"/>
      <c r="N41" s="155"/>
      <c r="O41" s="155"/>
      <c r="P41" s="155">
        <f>D41*1.28%+D41</f>
        <v>99294.911999999997</v>
      </c>
      <c r="Q41" s="155">
        <f>P41*1.41%+P41</f>
        <v>100694.9702592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16474</v>
      </c>
      <c r="E42" s="185">
        <f>SUM(E43:E47)</f>
        <v>16474</v>
      </c>
      <c r="F42" s="185">
        <f>SUM(F43:F47)</f>
        <v>0</v>
      </c>
      <c r="G42" s="185">
        <f t="shared" ref="G42:Q42" si="28">SUM(G43:G47)</f>
        <v>0</v>
      </c>
      <c r="H42" s="185">
        <f t="shared" si="28"/>
        <v>0</v>
      </c>
      <c r="I42" s="185">
        <f t="shared" si="28"/>
        <v>0</v>
      </c>
      <c r="J42" s="185">
        <f t="shared" si="28"/>
        <v>0</v>
      </c>
      <c r="K42" s="185">
        <f t="shared" si="28"/>
        <v>0</v>
      </c>
      <c r="L42" s="185">
        <f t="shared" si="28"/>
        <v>0</v>
      </c>
      <c r="M42" s="185">
        <f t="shared" si="28"/>
        <v>0</v>
      </c>
      <c r="N42" s="185">
        <f t="shared" si="28"/>
        <v>0</v>
      </c>
      <c r="O42" s="185">
        <f t="shared" si="28"/>
        <v>0</v>
      </c>
      <c r="P42" s="185">
        <f t="shared" si="28"/>
        <v>16684.867200000001</v>
      </c>
      <c r="Q42" s="186">
        <f t="shared" si="28"/>
        <v>16920.123827520001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7738</v>
      </c>
      <c r="E43" s="184">
        <v>7738</v>
      </c>
      <c r="F43" s="182">
        <f t="shared" ref="F43:F47" si="29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f>D43*1.28%+D43</f>
        <v>7837.0464000000002</v>
      </c>
      <c r="Q43" s="155">
        <f>P43*1.41%+P43</f>
        <v>7947.5487542400006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1622</v>
      </c>
      <c r="E44" s="184">
        <v>1622</v>
      </c>
      <c r="F44" s="182">
        <f t="shared" si="29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f t="shared" ref="P44:P47" si="30">D44*1.28%+D44</f>
        <v>1642.7616</v>
      </c>
      <c r="Q44" s="155">
        <f t="shared" ref="Q44:Q47" si="31">P44*1.41%+P44</f>
        <v>1665.92453856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1373</v>
      </c>
      <c r="E45" s="184">
        <v>1373</v>
      </c>
      <c r="F45" s="182">
        <f t="shared" si="29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f t="shared" si="30"/>
        <v>1390.5744</v>
      </c>
      <c r="Q45" s="155">
        <f t="shared" si="31"/>
        <v>1410.1814990400001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/>
      <c r="F46" s="182">
        <f t="shared" si="29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f t="shared" si="30"/>
        <v>0</v>
      </c>
      <c r="Q46" s="155">
        <f t="shared" si="31"/>
        <v>0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5741</v>
      </c>
      <c r="E47" s="184">
        <v>5741</v>
      </c>
      <c r="F47" s="182">
        <f t="shared" si="29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f t="shared" si="30"/>
        <v>5814.4848000000002</v>
      </c>
      <c r="Q47" s="155">
        <f t="shared" si="31"/>
        <v>5896.4690356800002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3494</v>
      </c>
      <c r="E48" s="185">
        <f>E49</f>
        <v>3494</v>
      </c>
      <c r="F48" s="185">
        <f>F49</f>
        <v>0</v>
      </c>
      <c r="G48" s="185">
        <f t="shared" ref="G48:Q48" si="32">G49</f>
        <v>0</v>
      </c>
      <c r="H48" s="185">
        <f t="shared" si="32"/>
        <v>0</v>
      </c>
      <c r="I48" s="185">
        <f t="shared" si="32"/>
        <v>0</v>
      </c>
      <c r="J48" s="185">
        <f t="shared" si="32"/>
        <v>0</v>
      </c>
      <c r="K48" s="185">
        <f t="shared" si="32"/>
        <v>0</v>
      </c>
      <c r="L48" s="185">
        <f t="shared" si="32"/>
        <v>0</v>
      </c>
      <c r="M48" s="185">
        <f t="shared" si="32"/>
        <v>0</v>
      </c>
      <c r="N48" s="185">
        <f t="shared" si="32"/>
        <v>0</v>
      </c>
      <c r="O48" s="185">
        <f t="shared" si="32"/>
        <v>0</v>
      </c>
      <c r="P48" s="185">
        <f t="shared" si="32"/>
        <v>3538.7231999999999</v>
      </c>
      <c r="Q48" s="186">
        <f t="shared" si="32"/>
        <v>3588.6191971200001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3494</v>
      </c>
      <c r="E49" s="185">
        <f>SUM(E50:E52)</f>
        <v>3494</v>
      </c>
      <c r="F49" s="185">
        <f>SUM(F50:F52)</f>
        <v>0</v>
      </c>
      <c r="G49" s="185">
        <f t="shared" ref="G49:Q49" si="33">SUM(G50:G52)</f>
        <v>0</v>
      </c>
      <c r="H49" s="185">
        <f t="shared" si="33"/>
        <v>0</v>
      </c>
      <c r="I49" s="185">
        <f t="shared" si="33"/>
        <v>0</v>
      </c>
      <c r="J49" s="185">
        <f t="shared" si="33"/>
        <v>0</v>
      </c>
      <c r="K49" s="185">
        <f t="shared" si="33"/>
        <v>0</v>
      </c>
      <c r="L49" s="185">
        <f t="shared" si="33"/>
        <v>0</v>
      </c>
      <c r="M49" s="185">
        <f t="shared" si="33"/>
        <v>0</v>
      </c>
      <c r="N49" s="185">
        <f t="shared" si="33"/>
        <v>0</v>
      </c>
      <c r="O49" s="185">
        <f t="shared" si="33"/>
        <v>0</v>
      </c>
      <c r="P49" s="185">
        <f t="shared" si="33"/>
        <v>3538.7231999999999</v>
      </c>
      <c r="Q49" s="186">
        <f t="shared" si="33"/>
        <v>3588.6191971200001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34">E50+F50</f>
        <v>2745</v>
      </c>
      <c r="E50" s="184">
        <v>2745</v>
      </c>
      <c r="F50" s="182">
        <f t="shared" ref="F50:F52" si="35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f>D50*1.28%+D50</f>
        <v>2780.136</v>
      </c>
      <c r="Q50" s="155">
        <f>P50*1.41%+P50</f>
        <v>2819.3359175999999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34"/>
        <v>749</v>
      </c>
      <c r="E51" s="184">
        <v>749</v>
      </c>
      <c r="F51" s="182">
        <f t="shared" si="35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f>D51*1.28%+D51</f>
        <v>758.58720000000005</v>
      </c>
      <c r="Q51" s="155">
        <f>P51*1.41%+P51</f>
        <v>769.28327952000006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34"/>
        <v>0</v>
      </c>
      <c r="E52" s="184"/>
      <c r="F52" s="182">
        <f t="shared" si="35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36">D54</f>
        <v>0</v>
      </c>
      <c r="E53" s="185">
        <f t="shared" si="36"/>
        <v>0</v>
      </c>
      <c r="F53" s="185">
        <f t="shared" si="36"/>
        <v>0</v>
      </c>
      <c r="G53" s="185">
        <f t="shared" ref="G53:Q54" si="37">G54</f>
        <v>0</v>
      </c>
      <c r="H53" s="185">
        <f t="shared" si="37"/>
        <v>0</v>
      </c>
      <c r="I53" s="185">
        <f t="shared" si="37"/>
        <v>0</v>
      </c>
      <c r="J53" s="185">
        <f t="shared" si="37"/>
        <v>0</v>
      </c>
      <c r="K53" s="185">
        <f t="shared" si="37"/>
        <v>0</v>
      </c>
      <c r="L53" s="185">
        <f t="shared" si="37"/>
        <v>0</v>
      </c>
      <c r="M53" s="185">
        <f t="shared" si="37"/>
        <v>0</v>
      </c>
      <c r="N53" s="185">
        <f t="shared" si="37"/>
        <v>0</v>
      </c>
      <c r="O53" s="185">
        <f t="shared" si="37"/>
        <v>0</v>
      </c>
      <c r="P53" s="185">
        <f t="shared" si="37"/>
        <v>0</v>
      </c>
      <c r="Q53" s="186">
        <f t="shared" si="37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36"/>
        <v>0</v>
      </c>
      <c r="E54" s="185">
        <f t="shared" si="36"/>
        <v>0</v>
      </c>
      <c r="F54" s="185">
        <f t="shared" si="36"/>
        <v>0</v>
      </c>
      <c r="G54" s="185">
        <f t="shared" si="37"/>
        <v>0</v>
      </c>
      <c r="H54" s="185">
        <f t="shared" si="37"/>
        <v>0</v>
      </c>
      <c r="I54" s="185">
        <f t="shared" si="37"/>
        <v>0</v>
      </c>
      <c r="J54" s="185">
        <f t="shared" si="37"/>
        <v>0</v>
      </c>
      <c r="K54" s="185">
        <f t="shared" si="37"/>
        <v>0</v>
      </c>
      <c r="L54" s="185">
        <f t="shared" si="37"/>
        <v>0</v>
      </c>
      <c r="M54" s="185">
        <f t="shared" si="37"/>
        <v>0</v>
      </c>
      <c r="N54" s="185">
        <f t="shared" si="37"/>
        <v>0</v>
      </c>
      <c r="O54" s="185">
        <f t="shared" si="37"/>
        <v>0</v>
      </c>
      <c r="P54" s="185">
        <f t="shared" si="37"/>
        <v>0</v>
      </c>
      <c r="Q54" s="186">
        <f t="shared" si="37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8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79" t="s">
        <v>363</v>
      </c>
      <c r="B56" s="280"/>
      <c r="C56" s="281"/>
      <c r="D56" s="188">
        <f>D57</f>
        <v>63000</v>
      </c>
      <c r="E56" s="188">
        <f>E57</f>
        <v>23000</v>
      </c>
      <c r="F56" s="188">
        <f>F57</f>
        <v>40000</v>
      </c>
      <c r="G56" s="188">
        <f t="shared" ref="G56:Q56" si="39">G57</f>
        <v>0</v>
      </c>
      <c r="H56" s="188">
        <f t="shared" si="39"/>
        <v>0</v>
      </c>
      <c r="I56" s="188">
        <f t="shared" si="39"/>
        <v>0</v>
      </c>
      <c r="J56" s="188">
        <f t="shared" si="39"/>
        <v>40000</v>
      </c>
      <c r="K56" s="188">
        <f t="shared" si="39"/>
        <v>0</v>
      </c>
      <c r="L56" s="188">
        <f t="shared" si="39"/>
        <v>0</v>
      </c>
      <c r="M56" s="188">
        <f t="shared" si="39"/>
        <v>0</v>
      </c>
      <c r="N56" s="188">
        <f t="shared" si="39"/>
        <v>0</v>
      </c>
      <c r="O56" s="188">
        <f t="shared" si="39"/>
        <v>0</v>
      </c>
      <c r="P56" s="188">
        <f t="shared" si="39"/>
        <v>63806.400000000001</v>
      </c>
      <c r="Q56" s="189">
        <f t="shared" si="39"/>
        <v>64706.070240000001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63000</v>
      </c>
      <c r="E57" s="185">
        <f>E58+E61</f>
        <v>23000</v>
      </c>
      <c r="F57" s="185">
        <f>F58+F61</f>
        <v>40000</v>
      </c>
      <c r="G57" s="185">
        <f t="shared" ref="G57:Q57" si="40">G58+G61</f>
        <v>0</v>
      </c>
      <c r="H57" s="185">
        <f t="shared" si="40"/>
        <v>0</v>
      </c>
      <c r="I57" s="185">
        <f t="shared" si="40"/>
        <v>0</v>
      </c>
      <c r="J57" s="185">
        <f t="shared" si="40"/>
        <v>40000</v>
      </c>
      <c r="K57" s="185">
        <f t="shared" si="40"/>
        <v>0</v>
      </c>
      <c r="L57" s="185">
        <f t="shared" si="40"/>
        <v>0</v>
      </c>
      <c r="M57" s="185">
        <f t="shared" si="40"/>
        <v>0</v>
      </c>
      <c r="N57" s="185">
        <f t="shared" si="40"/>
        <v>0</v>
      </c>
      <c r="O57" s="185">
        <f t="shared" si="40"/>
        <v>0</v>
      </c>
      <c r="P57" s="185">
        <f t="shared" si="40"/>
        <v>63806.400000000001</v>
      </c>
      <c r="Q57" s="186">
        <f t="shared" si="40"/>
        <v>64706.070240000001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41">D59</f>
        <v>0</v>
      </c>
      <c r="E58" s="185">
        <f t="shared" si="41"/>
        <v>0</v>
      </c>
      <c r="F58" s="185">
        <f t="shared" si="41"/>
        <v>0</v>
      </c>
      <c r="G58" s="185">
        <f t="shared" ref="G58:Q59" si="42">G59</f>
        <v>0</v>
      </c>
      <c r="H58" s="185">
        <f t="shared" si="42"/>
        <v>0</v>
      </c>
      <c r="I58" s="185">
        <f t="shared" si="42"/>
        <v>0</v>
      </c>
      <c r="J58" s="185">
        <f t="shared" si="42"/>
        <v>0</v>
      </c>
      <c r="K58" s="185">
        <f t="shared" si="42"/>
        <v>0</v>
      </c>
      <c r="L58" s="185">
        <f t="shared" si="42"/>
        <v>0</v>
      </c>
      <c r="M58" s="185">
        <f t="shared" si="42"/>
        <v>0</v>
      </c>
      <c r="N58" s="185">
        <f t="shared" si="42"/>
        <v>0</v>
      </c>
      <c r="O58" s="185">
        <f t="shared" si="42"/>
        <v>0</v>
      </c>
      <c r="P58" s="185">
        <f t="shared" si="42"/>
        <v>0</v>
      </c>
      <c r="Q58" s="186">
        <f t="shared" si="42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41"/>
        <v>0</v>
      </c>
      <c r="E59" s="185">
        <f t="shared" si="41"/>
        <v>0</v>
      </c>
      <c r="F59" s="185">
        <f t="shared" si="41"/>
        <v>0</v>
      </c>
      <c r="G59" s="185">
        <f t="shared" si="42"/>
        <v>0</v>
      </c>
      <c r="H59" s="185">
        <f t="shared" si="42"/>
        <v>0</v>
      </c>
      <c r="I59" s="185">
        <f t="shared" si="42"/>
        <v>0</v>
      </c>
      <c r="J59" s="185">
        <f t="shared" si="42"/>
        <v>0</v>
      </c>
      <c r="K59" s="185">
        <f t="shared" si="42"/>
        <v>0</v>
      </c>
      <c r="L59" s="185">
        <f t="shared" si="42"/>
        <v>0</v>
      </c>
      <c r="M59" s="185">
        <f t="shared" si="42"/>
        <v>0</v>
      </c>
      <c r="N59" s="185">
        <f t="shared" si="42"/>
        <v>0</v>
      </c>
      <c r="O59" s="185">
        <f t="shared" si="42"/>
        <v>0</v>
      </c>
      <c r="P59" s="185">
        <f t="shared" si="42"/>
        <v>0</v>
      </c>
      <c r="Q59" s="186">
        <f t="shared" si="42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43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63000</v>
      </c>
      <c r="E61" s="185">
        <f>E62+E64+E70</f>
        <v>23000</v>
      </c>
      <c r="F61" s="185">
        <f>F62+F64+F70</f>
        <v>40000</v>
      </c>
      <c r="G61" s="185">
        <f t="shared" ref="G61:Q61" si="44">G62+G64+G70</f>
        <v>0</v>
      </c>
      <c r="H61" s="185">
        <f t="shared" si="44"/>
        <v>0</v>
      </c>
      <c r="I61" s="185">
        <f t="shared" si="44"/>
        <v>0</v>
      </c>
      <c r="J61" s="185">
        <f t="shared" si="44"/>
        <v>40000</v>
      </c>
      <c r="K61" s="185">
        <f t="shared" si="44"/>
        <v>0</v>
      </c>
      <c r="L61" s="185">
        <f t="shared" si="44"/>
        <v>0</v>
      </c>
      <c r="M61" s="185">
        <f t="shared" si="44"/>
        <v>0</v>
      </c>
      <c r="N61" s="185">
        <f t="shared" si="44"/>
        <v>0</v>
      </c>
      <c r="O61" s="185">
        <f t="shared" si="44"/>
        <v>0</v>
      </c>
      <c r="P61" s="185">
        <f t="shared" si="44"/>
        <v>63806.400000000001</v>
      </c>
      <c r="Q61" s="186">
        <f t="shared" si="44"/>
        <v>64706.070240000001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45">G63</f>
        <v>0</v>
      </c>
      <c r="H62" s="185">
        <f t="shared" si="45"/>
        <v>0</v>
      </c>
      <c r="I62" s="185">
        <f t="shared" si="45"/>
        <v>0</v>
      </c>
      <c r="J62" s="185">
        <f t="shared" si="45"/>
        <v>0</v>
      </c>
      <c r="K62" s="185">
        <f t="shared" si="45"/>
        <v>0</v>
      </c>
      <c r="L62" s="185">
        <f t="shared" si="45"/>
        <v>0</v>
      </c>
      <c r="M62" s="185">
        <f t="shared" si="45"/>
        <v>0</v>
      </c>
      <c r="N62" s="185">
        <f t="shared" si="45"/>
        <v>0</v>
      </c>
      <c r="O62" s="185">
        <f t="shared" si="45"/>
        <v>0</v>
      </c>
      <c r="P62" s="185">
        <f t="shared" si="45"/>
        <v>0</v>
      </c>
      <c r="Q62" s="186">
        <f t="shared" si="45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46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47">SUM(D65:D69)</f>
        <v>63000</v>
      </c>
      <c r="E64" s="185">
        <f t="shared" si="47"/>
        <v>23000</v>
      </c>
      <c r="F64" s="185">
        <f>SUM(F65:F69)</f>
        <v>40000</v>
      </c>
      <c r="G64" s="185">
        <f t="shared" ref="G64:Q64" si="48">SUM(G65:G69)</f>
        <v>0</v>
      </c>
      <c r="H64" s="185">
        <f t="shared" si="48"/>
        <v>0</v>
      </c>
      <c r="I64" s="185">
        <f t="shared" si="48"/>
        <v>0</v>
      </c>
      <c r="J64" s="185">
        <f t="shared" si="48"/>
        <v>40000</v>
      </c>
      <c r="K64" s="185">
        <f t="shared" si="48"/>
        <v>0</v>
      </c>
      <c r="L64" s="185">
        <f t="shared" si="48"/>
        <v>0</v>
      </c>
      <c r="M64" s="185">
        <f t="shared" si="48"/>
        <v>0</v>
      </c>
      <c r="N64" s="185">
        <f t="shared" si="48"/>
        <v>0</v>
      </c>
      <c r="O64" s="185">
        <f t="shared" si="48"/>
        <v>0</v>
      </c>
      <c r="P64" s="185">
        <f t="shared" si="48"/>
        <v>63806.400000000001</v>
      </c>
      <c r="Q64" s="185">
        <f t="shared" si="48"/>
        <v>64706.070240000001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46"/>
        <v>53000</v>
      </c>
      <c r="E65" s="184">
        <v>13000</v>
      </c>
      <c r="F65" s="182">
        <f t="shared" ref="F65:F69" si="49">SUM(G65:N65)</f>
        <v>40000</v>
      </c>
      <c r="G65" s="155"/>
      <c r="H65" s="155"/>
      <c r="I65" s="155"/>
      <c r="J65" s="155">
        <v>40000</v>
      </c>
      <c r="K65" s="155"/>
      <c r="L65" s="155"/>
      <c r="M65" s="155"/>
      <c r="N65" s="155"/>
      <c r="O65" s="155"/>
      <c r="P65" s="155">
        <f>D65*1.28%+D65</f>
        <v>53678.400000000001</v>
      </c>
      <c r="Q65" s="155">
        <f>P65*1.41%+P65</f>
        <v>54435.265440000003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46"/>
        <v>0</v>
      </c>
      <c r="E66" s="184"/>
      <c r="F66" s="182">
        <f t="shared" si="49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f t="shared" ref="P66:P69" si="50">D66*1.28%+D66</f>
        <v>0</v>
      </c>
      <c r="Q66" s="155"/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46"/>
        <v>0</v>
      </c>
      <c r="E67" s="184"/>
      <c r="F67" s="182">
        <f t="shared" si="49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>
        <f t="shared" si="50"/>
        <v>0</v>
      </c>
      <c r="Q67" s="155"/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46"/>
        <v>0</v>
      </c>
      <c r="E68" s="184"/>
      <c r="F68" s="182">
        <f t="shared" si="49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>
        <f t="shared" si="50"/>
        <v>0</v>
      </c>
      <c r="Q68" s="155"/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46"/>
        <v>10000</v>
      </c>
      <c r="E69" s="184">
        <v>10000</v>
      </c>
      <c r="F69" s="182">
        <f t="shared" si="49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f t="shared" si="50"/>
        <v>10128</v>
      </c>
      <c r="Q69" s="155">
        <f>P69*1.41%+P69</f>
        <v>10270.8048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51">G71</f>
        <v>0</v>
      </c>
      <c r="H70" s="185">
        <f t="shared" si="51"/>
        <v>0</v>
      </c>
      <c r="I70" s="185">
        <f t="shared" si="51"/>
        <v>0</v>
      </c>
      <c r="J70" s="185">
        <f t="shared" si="51"/>
        <v>0</v>
      </c>
      <c r="K70" s="185">
        <f t="shared" si="51"/>
        <v>0</v>
      </c>
      <c r="L70" s="185">
        <f t="shared" si="51"/>
        <v>0</v>
      </c>
      <c r="M70" s="185">
        <f t="shared" si="51"/>
        <v>0</v>
      </c>
      <c r="N70" s="185">
        <f t="shared" si="51"/>
        <v>0</v>
      </c>
      <c r="O70" s="185">
        <f t="shared" si="51"/>
        <v>0</v>
      </c>
      <c r="P70" s="185">
        <f t="shared" si="51"/>
        <v>0</v>
      </c>
      <c r="Q70" s="186">
        <f t="shared" si="51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46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82" t="s">
        <v>364</v>
      </c>
      <c r="B72" s="283"/>
      <c r="C72" s="284"/>
      <c r="D72" s="214">
        <f t="shared" ref="D72:Q72" si="52">D73+D89+D93+D97+D101+D105+D111+D115+D119+D123+D130+D146</f>
        <v>2636031</v>
      </c>
      <c r="E72" s="214">
        <f t="shared" si="52"/>
        <v>1892031</v>
      </c>
      <c r="F72" s="214">
        <f t="shared" si="52"/>
        <v>744000</v>
      </c>
      <c r="G72" s="214">
        <f t="shared" si="52"/>
        <v>0</v>
      </c>
      <c r="H72" s="214">
        <f t="shared" si="52"/>
        <v>0</v>
      </c>
      <c r="I72" s="214">
        <f t="shared" si="52"/>
        <v>744000</v>
      </c>
      <c r="J72" s="214">
        <f t="shared" si="52"/>
        <v>0</v>
      </c>
      <c r="K72" s="214">
        <f t="shared" si="52"/>
        <v>0</v>
      </c>
      <c r="L72" s="214">
        <f t="shared" si="52"/>
        <v>0</v>
      </c>
      <c r="M72" s="214">
        <f t="shared" si="52"/>
        <v>0</v>
      </c>
      <c r="N72" s="214">
        <f t="shared" si="52"/>
        <v>0</v>
      </c>
      <c r="O72" s="214">
        <f t="shared" si="52"/>
        <v>0</v>
      </c>
      <c r="P72" s="214">
        <f t="shared" si="52"/>
        <v>2669772.3487999998</v>
      </c>
      <c r="Q72" s="215">
        <f t="shared" si="52"/>
        <v>2707416.0420180797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85" t="s">
        <v>365</v>
      </c>
      <c r="B73" s="286"/>
      <c r="C73" s="287"/>
      <c r="D73" s="188">
        <f>D74</f>
        <v>740031</v>
      </c>
      <c r="E73" s="188">
        <f>E74</f>
        <v>416031</v>
      </c>
      <c r="F73" s="188">
        <f>F74</f>
        <v>324000</v>
      </c>
      <c r="G73" s="188">
        <f t="shared" ref="G73:Q73" si="53">G74</f>
        <v>0</v>
      </c>
      <c r="H73" s="188">
        <f t="shared" si="53"/>
        <v>0</v>
      </c>
      <c r="I73" s="188">
        <f t="shared" si="53"/>
        <v>324000</v>
      </c>
      <c r="J73" s="188">
        <f t="shared" si="53"/>
        <v>0</v>
      </c>
      <c r="K73" s="188">
        <f t="shared" si="53"/>
        <v>0</v>
      </c>
      <c r="L73" s="188">
        <f t="shared" si="53"/>
        <v>0</v>
      </c>
      <c r="M73" s="188">
        <f t="shared" si="53"/>
        <v>0</v>
      </c>
      <c r="N73" s="188">
        <f t="shared" si="53"/>
        <v>0</v>
      </c>
      <c r="O73" s="188">
        <f t="shared" si="53"/>
        <v>0</v>
      </c>
      <c r="P73" s="188">
        <f t="shared" si="53"/>
        <v>749503.34880000004</v>
      </c>
      <c r="Q73" s="189">
        <f t="shared" si="53"/>
        <v>760071.34601808002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740031</v>
      </c>
      <c r="E74" s="185">
        <f>E75+E83+E86</f>
        <v>416031</v>
      </c>
      <c r="F74" s="185">
        <f>F75+F83+F86</f>
        <v>324000</v>
      </c>
      <c r="G74" s="185">
        <f t="shared" ref="G74:Q74" si="54">G75+G83+G86</f>
        <v>0</v>
      </c>
      <c r="H74" s="185">
        <f t="shared" si="54"/>
        <v>0</v>
      </c>
      <c r="I74" s="185">
        <f t="shared" si="54"/>
        <v>324000</v>
      </c>
      <c r="J74" s="185">
        <f t="shared" si="54"/>
        <v>0</v>
      </c>
      <c r="K74" s="185">
        <f t="shared" si="54"/>
        <v>0</v>
      </c>
      <c r="L74" s="185">
        <f t="shared" si="54"/>
        <v>0</v>
      </c>
      <c r="M74" s="185">
        <f t="shared" si="54"/>
        <v>0</v>
      </c>
      <c r="N74" s="185">
        <f t="shared" si="54"/>
        <v>0</v>
      </c>
      <c r="O74" s="185">
        <f t="shared" si="54"/>
        <v>0</v>
      </c>
      <c r="P74" s="185">
        <f t="shared" si="54"/>
        <v>749503.34880000004</v>
      </c>
      <c r="Q74" s="186">
        <f t="shared" si="54"/>
        <v>760071.34601808002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731121</v>
      </c>
      <c r="E75" s="185">
        <f>E76+E78+E80</f>
        <v>407121</v>
      </c>
      <c r="F75" s="185">
        <f>F76+F78+F80</f>
        <v>324000</v>
      </c>
      <c r="G75" s="185">
        <f t="shared" ref="G75:Q75" si="55">G76+G78+G80</f>
        <v>0</v>
      </c>
      <c r="H75" s="185">
        <f t="shared" si="55"/>
        <v>0</v>
      </c>
      <c r="I75" s="185">
        <f t="shared" si="55"/>
        <v>324000</v>
      </c>
      <c r="J75" s="185">
        <f t="shared" si="55"/>
        <v>0</v>
      </c>
      <c r="K75" s="185">
        <f t="shared" si="55"/>
        <v>0</v>
      </c>
      <c r="L75" s="185">
        <f t="shared" si="55"/>
        <v>0</v>
      </c>
      <c r="M75" s="185">
        <f t="shared" si="55"/>
        <v>0</v>
      </c>
      <c r="N75" s="185">
        <f t="shared" si="55"/>
        <v>0</v>
      </c>
      <c r="O75" s="185">
        <f t="shared" si="55"/>
        <v>0</v>
      </c>
      <c r="P75" s="185">
        <f t="shared" si="55"/>
        <v>740479.34880000004</v>
      </c>
      <c r="Q75" s="186">
        <f t="shared" si="55"/>
        <v>750920.10761807999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602493</v>
      </c>
      <c r="E76" s="185">
        <f>E77</f>
        <v>278493</v>
      </c>
      <c r="F76" s="185">
        <f>F77</f>
        <v>324000</v>
      </c>
      <c r="G76" s="185">
        <f t="shared" ref="G76:Q76" si="56">G77</f>
        <v>0</v>
      </c>
      <c r="H76" s="185">
        <f t="shared" si="56"/>
        <v>0</v>
      </c>
      <c r="I76" s="185">
        <f t="shared" si="56"/>
        <v>324000</v>
      </c>
      <c r="J76" s="185">
        <f t="shared" si="56"/>
        <v>0</v>
      </c>
      <c r="K76" s="185">
        <f t="shared" si="56"/>
        <v>0</v>
      </c>
      <c r="L76" s="185">
        <f t="shared" si="56"/>
        <v>0</v>
      </c>
      <c r="M76" s="185">
        <f t="shared" si="56"/>
        <v>0</v>
      </c>
      <c r="N76" s="185">
        <f t="shared" si="56"/>
        <v>0</v>
      </c>
      <c r="O76" s="185">
        <f t="shared" si="56"/>
        <v>0</v>
      </c>
      <c r="P76" s="185">
        <f t="shared" si="56"/>
        <v>610204.91040000005</v>
      </c>
      <c r="Q76" s="186">
        <f t="shared" si="56"/>
        <v>618808.79963664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57">E77+F77</f>
        <v>602493</v>
      </c>
      <c r="E77" s="184">
        <v>278493</v>
      </c>
      <c r="F77" s="182">
        <f>SUM(G77:N77)</f>
        <v>324000</v>
      </c>
      <c r="G77" s="184"/>
      <c r="H77" s="184"/>
      <c r="I77" s="184">
        <v>324000</v>
      </c>
      <c r="J77" s="184"/>
      <c r="K77" s="184"/>
      <c r="L77" s="184"/>
      <c r="M77" s="184"/>
      <c r="N77" s="184"/>
      <c r="O77" s="184"/>
      <c r="P77" s="184">
        <f>D77*1.28%+D77</f>
        <v>610204.91040000005</v>
      </c>
      <c r="Q77" s="187">
        <f>P77*1.41%+P77</f>
        <v>618808.79963664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58">D79</f>
        <v>25000</v>
      </c>
      <c r="E78" s="185">
        <f t="shared" si="58"/>
        <v>25000</v>
      </c>
      <c r="F78" s="185">
        <f>F79</f>
        <v>0</v>
      </c>
      <c r="G78" s="185">
        <f t="shared" ref="G78:Q78" si="59">G79</f>
        <v>0</v>
      </c>
      <c r="H78" s="185">
        <f t="shared" si="59"/>
        <v>0</v>
      </c>
      <c r="I78" s="185">
        <f t="shared" si="59"/>
        <v>0</v>
      </c>
      <c r="J78" s="185">
        <f t="shared" si="59"/>
        <v>0</v>
      </c>
      <c r="K78" s="185">
        <f t="shared" si="59"/>
        <v>0</v>
      </c>
      <c r="L78" s="185">
        <f t="shared" si="59"/>
        <v>0</v>
      </c>
      <c r="M78" s="185">
        <f t="shared" si="59"/>
        <v>0</v>
      </c>
      <c r="N78" s="185">
        <f t="shared" si="59"/>
        <v>0</v>
      </c>
      <c r="O78" s="185">
        <f t="shared" si="59"/>
        <v>0</v>
      </c>
      <c r="P78" s="185">
        <f t="shared" si="59"/>
        <v>25320</v>
      </c>
      <c r="Q78" s="186">
        <f t="shared" si="59"/>
        <v>25677.011999999999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60">E79+F79</f>
        <v>25000</v>
      </c>
      <c r="E79" s="184">
        <v>25000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25320</v>
      </c>
      <c r="Q79" s="155">
        <f>P79*1.41%+P79</f>
        <v>25677.011999999999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61">D81+D82</f>
        <v>103628</v>
      </c>
      <c r="E80" s="185">
        <f t="shared" si="61"/>
        <v>103628</v>
      </c>
      <c r="F80" s="185">
        <f>F81+F82</f>
        <v>0</v>
      </c>
      <c r="G80" s="185">
        <f t="shared" ref="G80:Q80" si="62">G81+G82</f>
        <v>0</v>
      </c>
      <c r="H80" s="185">
        <f t="shared" si="62"/>
        <v>0</v>
      </c>
      <c r="I80" s="185">
        <f t="shared" si="62"/>
        <v>0</v>
      </c>
      <c r="J80" s="185">
        <f t="shared" si="62"/>
        <v>0</v>
      </c>
      <c r="K80" s="185">
        <f t="shared" si="62"/>
        <v>0</v>
      </c>
      <c r="L80" s="185">
        <f t="shared" si="62"/>
        <v>0</v>
      </c>
      <c r="M80" s="185">
        <f t="shared" si="62"/>
        <v>0</v>
      </c>
      <c r="N80" s="185">
        <f t="shared" si="62"/>
        <v>0</v>
      </c>
      <c r="O80" s="185">
        <f t="shared" si="62"/>
        <v>0</v>
      </c>
      <c r="P80" s="185">
        <f t="shared" si="62"/>
        <v>104954.4384</v>
      </c>
      <c r="Q80" s="186">
        <f t="shared" si="62"/>
        <v>106434.29598144001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63">E81+F81</f>
        <v>93386</v>
      </c>
      <c r="E81" s="184">
        <v>93386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f>D81*1.28%+D81</f>
        <v>94581.340800000005</v>
      </c>
      <c r="Q81" s="155">
        <f>P81*1.41%+P81</f>
        <v>95914.937705280012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63"/>
        <v>10242</v>
      </c>
      <c r="E82" s="184">
        <v>10242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f>D82*1.28%+D82</f>
        <v>10373.097599999999</v>
      </c>
      <c r="Q82" s="155">
        <f>P82*1.41%+P82</f>
        <v>10519.358276159999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64">D84</f>
        <v>8910</v>
      </c>
      <c r="E83" s="185">
        <f t="shared" si="64"/>
        <v>8910</v>
      </c>
      <c r="F83" s="185">
        <f t="shared" si="64"/>
        <v>0</v>
      </c>
      <c r="G83" s="185">
        <f t="shared" ref="G83" si="65">G84</f>
        <v>0</v>
      </c>
      <c r="H83" s="185">
        <f t="shared" ref="H83" si="66">H84</f>
        <v>0</v>
      </c>
      <c r="I83" s="185">
        <f t="shared" ref="I83" si="67">I84</f>
        <v>0</v>
      </c>
      <c r="J83" s="185">
        <f t="shared" ref="J83" si="68">J84</f>
        <v>0</v>
      </c>
      <c r="K83" s="185">
        <f t="shared" ref="K83" si="69">K84</f>
        <v>0</v>
      </c>
      <c r="L83" s="185">
        <f t="shared" ref="L83" si="70">L84</f>
        <v>0</v>
      </c>
      <c r="M83" s="185">
        <f t="shared" ref="M83" si="71">M84</f>
        <v>0</v>
      </c>
      <c r="N83" s="185">
        <f t="shared" ref="N83" si="72">N84</f>
        <v>0</v>
      </c>
      <c r="O83" s="185">
        <f t="shared" ref="O83" si="73">O84</f>
        <v>0</v>
      </c>
      <c r="P83" s="185">
        <f t="shared" ref="P83" si="74">P84</f>
        <v>9024</v>
      </c>
      <c r="Q83" s="186">
        <f t="shared" ref="Q83" si="75">Q84</f>
        <v>9151.2384000000002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64"/>
        <v>8910</v>
      </c>
      <c r="E84" s="185">
        <f t="shared" si="64"/>
        <v>8910</v>
      </c>
      <c r="F84" s="185">
        <f t="shared" si="64"/>
        <v>0</v>
      </c>
      <c r="G84" s="185">
        <f t="shared" ref="G84" si="76">G85</f>
        <v>0</v>
      </c>
      <c r="H84" s="185">
        <f t="shared" ref="H84" si="77">H85</f>
        <v>0</v>
      </c>
      <c r="I84" s="185">
        <f t="shared" ref="I84" si="78">I85</f>
        <v>0</v>
      </c>
      <c r="J84" s="185">
        <f t="shared" ref="J84" si="79">J85</f>
        <v>0</v>
      </c>
      <c r="K84" s="185">
        <f t="shared" ref="K84" si="80">K85</f>
        <v>0</v>
      </c>
      <c r="L84" s="185">
        <f t="shared" ref="L84" si="81">L85</f>
        <v>0</v>
      </c>
      <c r="M84" s="185">
        <f t="shared" ref="M84" si="82">M85</f>
        <v>0</v>
      </c>
      <c r="N84" s="185">
        <f t="shared" ref="N84" si="83">N85</f>
        <v>0</v>
      </c>
      <c r="O84" s="185">
        <f t="shared" ref="O84" si="84">O85</f>
        <v>0</v>
      </c>
      <c r="P84" s="185">
        <f t="shared" ref="P84" si="85">P85</f>
        <v>9024</v>
      </c>
      <c r="Q84" s="186">
        <f t="shared" ref="Q84" si="86">Q85</f>
        <v>9151.2384000000002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87">E85+F85</f>
        <v>8910</v>
      </c>
      <c r="E85" s="184">
        <v>8910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9024</v>
      </c>
      <c r="Q85" s="155">
        <f>P85*1.41%+P85</f>
        <v>9151.2384000000002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64"/>
        <v>0</v>
      </c>
      <c r="E86" s="185">
        <f t="shared" si="64"/>
        <v>0</v>
      </c>
      <c r="F86" s="185">
        <f t="shared" si="64"/>
        <v>0</v>
      </c>
      <c r="G86" s="185">
        <f t="shared" ref="G86:G87" si="88">G87</f>
        <v>0</v>
      </c>
      <c r="H86" s="185">
        <f t="shared" ref="H86:H87" si="89">H87</f>
        <v>0</v>
      </c>
      <c r="I86" s="185">
        <f t="shared" ref="I86:I87" si="90">I87</f>
        <v>0</v>
      </c>
      <c r="J86" s="185">
        <f t="shared" ref="J86:J87" si="91">J87</f>
        <v>0</v>
      </c>
      <c r="K86" s="185">
        <f t="shared" ref="K86:K87" si="92">K87</f>
        <v>0</v>
      </c>
      <c r="L86" s="185">
        <f t="shared" ref="L86:L87" si="93">L87</f>
        <v>0</v>
      </c>
      <c r="M86" s="185">
        <f t="shared" ref="M86:M87" si="94">M87</f>
        <v>0</v>
      </c>
      <c r="N86" s="185">
        <f t="shared" ref="N86:N87" si="95">N87</f>
        <v>0</v>
      </c>
      <c r="O86" s="185">
        <f t="shared" ref="O86:O87" si="96">O87</f>
        <v>0</v>
      </c>
      <c r="P86" s="185">
        <f t="shared" ref="P86:P87" si="97">P87</f>
        <v>0</v>
      </c>
      <c r="Q86" s="186">
        <f t="shared" ref="Q86:Q87" si="98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64"/>
        <v>0</v>
      </c>
      <c r="E87" s="185">
        <f t="shared" si="64"/>
        <v>0</v>
      </c>
      <c r="F87" s="185">
        <f t="shared" si="64"/>
        <v>0</v>
      </c>
      <c r="G87" s="185">
        <f t="shared" si="88"/>
        <v>0</v>
      </c>
      <c r="H87" s="185">
        <f t="shared" si="89"/>
        <v>0</v>
      </c>
      <c r="I87" s="185">
        <f t="shared" si="90"/>
        <v>0</v>
      </c>
      <c r="J87" s="185">
        <f t="shared" si="91"/>
        <v>0</v>
      </c>
      <c r="K87" s="185">
        <f t="shared" si="92"/>
        <v>0</v>
      </c>
      <c r="L87" s="185">
        <f t="shared" si="93"/>
        <v>0</v>
      </c>
      <c r="M87" s="185">
        <f t="shared" si="94"/>
        <v>0</v>
      </c>
      <c r="N87" s="185">
        <f t="shared" si="95"/>
        <v>0</v>
      </c>
      <c r="O87" s="185">
        <f t="shared" si="96"/>
        <v>0</v>
      </c>
      <c r="P87" s="185">
        <f t="shared" si="97"/>
        <v>0</v>
      </c>
      <c r="Q87" s="186">
        <f t="shared" si="98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99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88" t="s">
        <v>368</v>
      </c>
      <c r="B89" s="289"/>
      <c r="C89" s="290"/>
      <c r="D89" s="188">
        <f t="shared" ref="D89:F91" si="100">D90</f>
        <v>540000</v>
      </c>
      <c r="E89" s="188">
        <f t="shared" si="100"/>
        <v>540000</v>
      </c>
      <c r="F89" s="188">
        <f t="shared" si="100"/>
        <v>0</v>
      </c>
      <c r="G89" s="188">
        <f t="shared" ref="G89:Q89" si="101">G90</f>
        <v>0</v>
      </c>
      <c r="H89" s="188">
        <f t="shared" si="101"/>
        <v>0</v>
      </c>
      <c r="I89" s="188">
        <f t="shared" si="101"/>
        <v>0</v>
      </c>
      <c r="J89" s="188">
        <f t="shared" si="101"/>
        <v>0</v>
      </c>
      <c r="K89" s="188">
        <f t="shared" si="101"/>
        <v>0</v>
      </c>
      <c r="L89" s="188">
        <f t="shared" si="101"/>
        <v>0</v>
      </c>
      <c r="M89" s="188">
        <f t="shared" si="101"/>
        <v>0</v>
      </c>
      <c r="N89" s="188">
        <f t="shared" si="101"/>
        <v>0</v>
      </c>
      <c r="O89" s="188">
        <f t="shared" si="101"/>
        <v>0</v>
      </c>
      <c r="P89" s="188">
        <f t="shared" si="101"/>
        <v>546912</v>
      </c>
      <c r="Q89" s="189">
        <f t="shared" si="101"/>
        <v>554623.45920000004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100"/>
        <v>540000</v>
      </c>
      <c r="E90" s="185">
        <f t="shared" si="100"/>
        <v>540000</v>
      </c>
      <c r="F90" s="185">
        <f t="shared" si="100"/>
        <v>0</v>
      </c>
      <c r="G90" s="185">
        <f t="shared" ref="G90:Q91" si="102">G91</f>
        <v>0</v>
      </c>
      <c r="H90" s="185">
        <f t="shared" si="102"/>
        <v>0</v>
      </c>
      <c r="I90" s="185">
        <f t="shared" si="102"/>
        <v>0</v>
      </c>
      <c r="J90" s="185">
        <f t="shared" si="102"/>
        <v>0</v>
      </c>
      <c r="K90" s="185">
        <f t="shared" si="102"/>
        <v>0</v>
      </c>
      <c r="L90" s="185">
        <f t="shared" si="102"/>
        <v>0</v>
      </c>
      <c r="M90" s="185">
        <f t="shared" si="102"/>
        <v>0</v>
      </c>
      <c r="N90" s="185">
        <f t="shared" si="102"/>
        <v>0</v>
      </c>
      <c r="O90" s="185">
        <f t="shared" si="102"/>
        <v>0</v>
      </c>
      <c r="P90" s="185">
        <f t="shared" si="102"/>
        <v>546912</v>
      </c>
      <c r="Q90" s="186">
        <f t="shared" si="102"/>
        <v>554623.45920000004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100"/>
        <v>540000</v>
      </c>
      <c r="E91" s="185">
        <f t="shared" si="100"/>
        <v>540000</v>
      </c>
      <c r="F91" s="185">
        <f t="shared" si="100"/>
        <v>0</v>
      </c>
      <c r="G91" s="185">
        <f t="shared" si="102"/>
        <v>0</v>
      </c>
      <c r="H91" s="185">
        <f t="shared" si="102"/>
        <v>0</v>
      </c>
      <c r="I91" s="185">
        <f t="shared" si="102"/>
        <v>0</v>
      </c>
      <c r="J91" s="185">
        <f t="shared" si="102"/>
        <v>0</v>
      </c>
      <c r="K91" s="185">
        <f t="shared" si="102"/>
        <v>0</v>
      </c>
      <c r="L91" s="185">
        <f t="shared" si="102"/>
        <v>0</v>
      </c>
      <c r="M91" s="185">
        <f t="shared" si="102"/>
        <v>0</v>
      </c>
      <c r="N91" s="185">
        <f t="shared" si="102"/>
        <v>0</v>
      </c>
      <c r="O91" s="185">
        <f t="shared" si="102"/>
        <v>0</v>
      </c>
      <c r="P91" s="185">
        <f t="shared" si="102"/>
        <v>546912</v>
      </c>
      <c r="Q91" s="186">
        <f t="shared" si="102"/>
        <v>554623.45920000004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103">E92+F92</f>
        <v>540000</v>
      </c>
      <c r="E92" s="184">
        <v>540000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546912</v>
      </c>
      <c r="Q92" s="184">
        <f>P92*1.41%+P92</f>
        <v>554623.45920000004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79" t="s">
        <v>369</v>
      </c>
      <c r="B93" s="280"/>
      <c r="C93" s="281"/>
      <c r="D93" s="188">
        <f t="shared" ref="D93:F95" si="104">D94</f>
        <v>0</v>
      </c>
      <c r="E93" s="188">
        <f t="shared" si="104"/>
        <v>0</v>
      </c>
      <c r="F93" s="188">
        <f t="shared" si="104"/>
        <v>0</v>
      </c>
      <c r="G93" s="188">
        <f t="shared" ref="G93:Q93" si="105">G94</f>
        <v>0</v>
      </c>
      <c r="H93" s="188">
        <f t="shared" si="105"/>
        <v>0</v>
      </c>
      <c r="I93" s="188">
        <f t="shared" si="105"/>
        <v>0</v>
      </c>
      <c r="J93" s="188">
        <f t="shared" si="105"/>
        <v>0</v>
      </c>
      <c r="K93" s="188">
        <f t="shared" si="105"/>
        <v>0</v>
      </c>
      <c r="L93" s="188">
        <f t="shared" si="105"/>
        <v>0</v>
      </c>
      <c r="M93" s="188">
        <f t="shared" si="105"/>
        <v>0</v>
      </c>
      <c r="N93" s="188">
        <f t="shared" si="105"/>
        <v>0</v>
      </c>
      <c r="O93" s="188">
        <f t="shared" si="105"/>
        <v>0</v>
      </c>
      <c r="P93" s="188">
        <f t="shared" si="105"/>
        <v>0</v>
      </c>
      <c r="Q93" s="189">
        <f t="shared" si="105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104"/>
        <v>0</v>
      </c>
      <c r="E94" s="185">
        <f t="shared" si="104"/>
        <v>0</v>
      </c>
      <c r="F94" s="185">
        <f t="shared" si="104"/>
        <v>0</v>
      </c>
      <c r="G94" s="185">
        <f t="shared" ref="G94:Q95" si="106">G95</f>
        <v>0</v>
      </c>
      <c r="H94" s="185">
        <f t="shared" si="106"/>
        <v>0</v>
      </c>
      <c r="I94" s="185">
        <f t="shared" si="106"/>
        <v>0</v>
      </c>
      <c r="J94" s="185">
        <f t="shared" si="106"/>
        <v>0</v>
      </c>
      <c r="K94" s="185">
        <f t="shared" si="106"/>
        <v>0</v>
      </c>
      <c r="L94" s="185">
        <f t="shared" si="106"/>
        <v>0</v>
      </c>
      <c r="M94" s="185">
        <f t="shared" si="106"/>
        <v>0</v>
      </c>
      <c r="N94" s="185">
        <f t="shared" si="106"/>
        <v>0</v>
      </c>
      <c r="O94" s="185">
        <f t="shared" si="106"/>
        <v>0</v>
      </c>
      <c r="P94" s="185">
        <f t="shared" si="106"/>
        <v>0</v>
      </c>
      <c r="Q94" s="186">
        <f t="shared" si="106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104"/>
        <v>0</v>
      </c>
      <c r="E95" s="185">
        <f t="shared" si="104"/>
        <v>0</v>
      </c>
      <c r="F95" s="185">
        <f t="shared" si="104"/>
        <v>0</v>
      </c>
      <c r="G95" s="185">
        <f t="shared" si="106"/>
        <v>0</v>
      </c>
      <c r="H95" s="185">
        <f t="shared" si="106"/>
        <v>0</v>
      </c>
      <c r="I95" s="185">
        <f t="shared" si="106"/>
        <v>0</v>
      </c>
      <c r="J95" s="185">
        <f t="shared" si="106"/>
        <v>0</v>
      </c>
      <c r="K95" s="185">
        <f t="shared" si="106"/>
        <v>0</v>
      </c>
      <c r="L95" s="185">
        <f t="shared" si="106"/>
        <v>0</v>
      </c>
      <c r="M95" s="185">
        <f t="shared" si="106"/>
        <v>0</v>
      </c>
      <c r="N95" s="185">
        <f t="shared" si="106"/>
        <v>0</v>
      </c>
      <c r="O95" s="185">
        <f t="shared" si="106"/>
        <v>0</v>
      </c>
      <c r="P95" s="185">
        <f t="shared" si="106"/>
        <v>0</v>
      </c>
      <c r="Q95" s="186">
        <f t="shared" si="106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107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85" t="s">
        <v>370</v>
      </c>
      <c r="B97" s="286"/>
      <c r="C97" s="287"/>
      <c r="D97" s="188">
        <f t="shared" ref="D97:F99" si="108">D98</f>
        <v>840000</v>
      </c>
      <c r="E97" s="188">
        <f t="shared" si="108"/>
        <v>420000</v>
      </c>
      <c r="F97" s="188">
        <f t="shared" si="108"/>
        <v>420000</v>
      </c>
      <c r="G97" s="188">
        <f t="shared" ref="G97:Q97" si="109">G98</f>
        <v>0</v>
      </c>
      <c r="H97" s="188">
        <f t="shared" si="109"/>
        <v>0</v>
      </c>
      <c r="I97" s="188">
        <f t="shared" si="109"/>
        <v>420000</v>
      </c>
      <c r="J97" s="188">
        <f t="shared" si="109"/>
        <v>0</v>
      </c>
      <c r="K97" s="188">
        <f t="shared" si="109"/>
        <v>0</v>
      </c>
      <c r="L97" s="188">
        <f t="shared" si="109"/>
        <v>0</v>
      </c>
      <c r="M97" s="188">
        <f t="shared" si="109"/>
        <v>0</v>
      </c>
      <c r="N97" s="188">
        <f t="shared" si="109"/>
        <v>0</v>
      </c>
      <c r="O97" s="188">
        <f t="shared" si="109"/>
        <v>0</v>
      </c>
      <c r="P97" s="188">
        <f t="shared" si="109"/>
        <v>850752</v>
      </c>
      <c r="Q97" s="189">
        <f t="shared" si="109"/>
        <v>862747.60320000001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108"/>
        <v>840000</v>
      </c>
      <c r="E98" s="185">
        <f t="shared" si="108"/>
        <v>420000</v>
      </c>
      <c r="F98" s="185">
        <f t="shared" si="108"/>
        <v>420000</v>
      </c>
      <c r="G98" s="185">
        <f t="shared" ref="G98:Q99" si="110">G99</f>
        <v>0</v>
      </c>
      <c r="H98" s="185">
        <f t="shared" si="110"/>
        <v>0</v>
      </c>
      <c r="I98" s="185">
        <f t="shared" si="110"/>
        <v>420000</v>
      </c>
      <c r="J98" s="185">
        <f t="shared" si="110"/>
        <v>0</v>
      </c>
      <c r="K98" s="185">
        <f t="shared" si="110"/>
        <v>0</v>
      </c>
      <c r="L98" s="185">
        <f t="shared" si="110"/>
        <v>0</v>
      </c>
      <c r="M98" s="185">
        <f t="shared" si="110"/>
        <v>0</v>
      </c>
      <c r="N98" s="185">
        <f t="shared" si="110"/>
        <v>0</v>
      </c>
      <c r="O98" s="185">
        <f t="shared" si="110"/>
        <v>0</v>
      </c>
      <c r="P98" s="185">
        <f t="shared" si="110"/>
        <v>850752</v>
      </c>
      <c r="Q98" s="186">
        <f t="shared" si="110"/>
        <v>862747.60320000001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108"/>
        <v>840000</v>
      </c>
      <c r="E99" s="185">
        <f t="shared" si="108"/>
        <v>420000</v>
      </c>
      <c r="F99" s="185">
        <f t="shared" si="108"/>
        <v>420000</v>
      </c>
      <c r="G99" s="185">
        <f t="shared" si="110"/>
        <v>0</v>
      </c>
      <c r="H99" s="185">
        <f t="shared" si="110"/>
        <v>0</v>
      </c>
      <c r="I99" s="185">
        <f t="shared" si="110"/>
        <v>420000</v>
      </c>
      <c r="J99" s="185">
        <f t="shared" si="110"/>
        <v>0</v>
      </c>
      <c r="K99" s="185">
        <f t="shared" si="110"/>
        <v>0</v>
      </c>
      <c r="L99" s="185">
        <f t="shared" si="110"/>
        <v>0</v>
      </c>
      <c r="M99" s="185">
        <f t="shared" si="110"/>
        <v>0</v>
      </c>
      <c r="N99" s="185">
        <f t="shared" si="110"/>
        <v>0</v>
      </c>
      <c r="O99" s="185">
        <f t="shared" si="110"/>
        <v>0</v>
      </c>
      <c r="P99" s="185">
        <f t="shared" si="110"/>
        <v>850752</v>
      </c>
      <c r="Q99" s="186">
        <f t="shared" si="110"/>
        <v>862747.60320000001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11">E100+F100</f>
        <v>840000</v>
      </c>
      <c r="E100" s="184">
        <v>420000</v>
      </c>
      <c r="F100" s="182">
        <f>SUM(G100:N100)</f>
        <v>420000</v>
      </c>
      <c r="G100" s="155"/>
      <c r="H100" s="155"/>
      <c r="I100" s="155">
        <v>420000</v>
      </c>
      <c r="J100" s="155"/>
      <c r="K100" s="155"/>
      <c r="L100" s="155"/>
      <c r="M100" s="155"/>
      <c r="N100" s="155"/>
      <c r="O100" s="155"/>
      <c r="P100" s="155">
        <v>850752</v>
      </c>
      <c r="Q100" s="155">
        <f>P100*1.41%+P100</f>
        <v>862747.60320000001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92" t="s">
        <v>371</v>
      </c>
      <c r="B101" s="293"/>
      <c r="C101" s="294"/>
      <c r="D101" s="188">
        <f t="shared" ref="D101:F103" si="112">D102</f>
        <v>70000</v>
      </c>
      <c r="E101" s="188">
        <f t="shared" si="112"/>
        <v>70000</v>
      </c>
      <c r="F101" s="188">
        <f t="shared" si="112"/>
        <v>0</v>
      </c>
      <c r="G101" s="188">
        <f t="shared" ref="G101:Q101" si="113">G102</f>
        <v>0</v>
      </c>
      <c r="H101" s="188">
        <f t="shared" si="113"/>
        <v>0</v>
      </c>
      <c r="I101" s="188">
        <f t="shared" si="113"/>
        <v>0</v>
      </c>
      <c r="J101" s="188">
        <f t="shared" si="113"/>
        <v>0</v>
      </c>
      <c r="K101" s="188">
        <f t="shared" si="113"/>
        <v>0</v>
      </c>
      <c r="L101" s="188">
        <f t="shared" si="113"/>
        <v>0</v>
      </c>
      <c r="M101" s="188">
        <f t="shared" si="113"/>
        <v>0</v>
      </c>
      <c r="N101" s="188">
        <f t="shared" si="113"/>
        <v>0</v>
      </c>
      <c r="O101" s="188">
        <f t="shared" si="113"/>
        <v>0</v>
      </c>
      <c r="P101" s="188">
        <f t="shared" si="113"/>
        <v>70896</v>
      </c>
      <c r="Q101" s="189">
        <f t="shared" si="113"/>
        <v>71895.633600000001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12"/>
        <v>70000</v>
      </c>
      <c r="E102" s="185">
        <f t="shared" si="112"/>
        <v>70000</v>
      </c>
      <c r="F102" s="185">
        <f t="shared" si="112"/>
        <v>0</v>
      </c>
      <c r="G102" s="185">
        <f t="shared" ref="G102:Q103" si="114">G103</f>
        <v>0</v>
      </c>
      <c r="H102" s="185">
        <f t="shared" si="114"/>
        <v>0</v>
      </c>
      <c r="I102" s="185">
        <f t="shared" si="114"/>
        <v>0</v>
      </c>
      <c r="J102" s="185">
        <f t="shared" si="114"/>
        <v>0</v>
      </c>
      <c r="K102" s="185">
        <f t="shared" si="114"/>
        <v>0</v>
      </c>
      <c r="L102" s="185">
        <f t="shared" si="114"/>
        <v>0</v>
      </c>
      <c r="M102" s="185">
        <f t="shared" si="114"/>
        <v>0</v>
      </c>
      <c r="N102" s="185">
        <f t="shared" si="114"/>
        <v>0</v>
      </c>
      <c r="O102" s="185">
        <f t="shared" si="114"/>
        <v>0</v>
      </c>
      <c r="P102" s="185">
        <f t="shared" si="114"/>
        <v>70896</v>
      </c>
      <c r="Q102" s="186">
        <f t="shared" si="114"/>
        <v>71895.633600000001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12"/>
        <v>70000</v>
      </c>
      <c r="E103" s="185">
        <f t="shared" si="112"/>
        <v>70000</v>
      </c>
      <c r="F103" s="185">
        <f t="shared" si="112"/>
        <v>0</v>
      </c>
      <c r="G103" s="185">
        <f t="shared" si="114"/>
        <v>0</v>
      </c>
      <c r="H103" s="185">
        <f t="shared" si="114"/>
        <v>0</v>
      </c>
      <c r="I103" s="185">
        <f t="shared" si="114"/>
        <v>0</v>
      </c>
      <c r="J103" s="185">
        <f t="shared" si="114"/>
        <v>0</v>
      </c>
      <c r="K103" s="185">
        <f t="shared" si="114"/>
        <v>0</v>
      </c>
      <c r="L103" s="185">
        <f t="shared" si="114"/>
        <v>0</v>
      </c>
      <c r="M103" s="185">
        <f t="shared" si="114"/>
        <v>0</v>
      </c>
      <c r="N103" s="185">
        <f t="shared" si="114"/>
        <v>0</v>
      </c>
      <c r="O103" s="185">
        <f t="shared" si="114"/>
        <v>0</v>
      </c>
      <c r="P103" s="185">
        <f t="shared" si="114"/>
        <v>70896</v>
      </c>
      <c r="Q103" s="186">
        <f t="shared" si="114"/>
        <v>71895.633600000001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15">E104+F104</f>
        <v>70000</v>
      </c>
      <c r="E104" s="184">
        <v>70000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70896</v>
      </c>
      <c r="Q104" s="184">
        <f>P104*1.41%+P104</f>
        <v>71895.633600000001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79" t="s">
        <v>373</v>
      </c>
      <c r="B105" s="280"/>
      <c r="C105" s="281"/>
      <c r="D105" s="188">
        <f>D106</f>
        <v>300000</v>
      </c>
      <c r="E105" s="188">
        <f>E106</f>
        <v>300000</v>
      </c>
      <c r="F105" s="188">
        <f>F106</f>
        <v>0</v>
      </c>
      <c r="G105" s="188">
        <f t="shared" ref="G105:Q105" si="116">G106</f>
        <v>0</v>
      </c>
      <c r="H105" s="188">
        <f t="shared" si="116"/>
        <v>0</v>
      </c>
      <c r="I105" s="188">
        <f t="shared" si="116"/>
        <v>0</v>
      </c>
      <c r="J105" s="188">
        <f t="shared" si="116"/>
        <v>0</v>
      </c>
      <c r="K105" s="188">
        <f t="shared" si="116"/>
        <v>0</v>
      </c>
      <c r="L105" s="188">
        <f t="shared" si="116"/>
        <v>0</v>
      </c>
      <c r="M105" s="188">
        <f t="shared" si="116"/>
        <v>0</v>
      </c>
      <c r="N105" s="188">
        <f t="shared" si="116"/>
        <v>0</v>
      </c>
      <c r="O105" s="188">
        <f t="shared" si="116"/>
        <v>0</v>
      </c>
      <c r="P105" s="188">
        <f t="shared" si="116"/>
        <v>303840</v>
      </c>
      <c r="Q105" s="189">
        <f t="shared" si="116"/>
        <v>308124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300000</v>
      </c>
      <c r="E106" s="185">
        <f>E107+E109</f>
        <v>300000</v>
      </c>
      <c r="F106" s="185">
        <f>F107+F109</f>
        <v>0</v>
      </c>
      <c r="G106" s="185">
        <f t="shared" ref="G106:Q106" si="117">G107+G109</f>
        <v>0</v>
      </c>
      <c r="H106" s="185">
        <f t="shared" si="117"/>
        <v>0</v>
      </c>
      <c r="I106" s="185">
        <f t="shared" si="117"/>
        <v>0</v>
      </c>
      <c r="J106" s="185">
        <f t="shared" si="117"/>
        <v>0</v>
      </c>
      <c r="K106" s="185">
        <f t="shared" si="117"/>
        <v>0</v>
      </c>
      <c r="L106" s="185">
        <f t="shared" si="117"/>
        <v>0</v>
      </c>
      <c r="M106" s="185">
        <f t="shared" si="117"/>
        <v>0</v>
      </c>
      <c r="N106" s="185">
        <f t="shared" si="117"/>
        <v>0</v>
      </c>
      <c r="O106" s="185">
        <f t="shared" si="117"/>
        <v>0</v>
      </c>
      <c r="P106" s="185">
        <f t="shared" si="117"/>
        <v>303840</v>
      </c>
      <c r="Q106" s="186">
        <f t="shared" si="117"/>
        <v>308124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300000</v>
      </c>
      <c r="E107" s="185">
        <f>E108</f>
        <v>300000</v>
      </c>
      <c r="F107" s="185">
        <f>F108</f>
        <v>0</v>
      </c>
      <c r="G107" s="185">
        <f t="shared" ref="G107:Q107" si="118">G108</f>
        <v>0</v>
      </c>
      <c r="H107" s="185">
        <f t="shared" si="118"/>
        <v>0</v>
      </c>
      <c r="I107" s="185">
        <f t="shared" si="118"/>
        <v>0</v>
      </c>
      <c r="J107" s="185">
        <f t="shared" si="118"/>
        <v>0</v>
      </c>
      <c r="K107" s="185">
        <f t="shared" si="118"/>
        <v>0</v>
      </c>
      <c r="L107" s="185">
        <f t="shared" si="118"/>
        <v>0</v>
      </c>
      <c r="M107" s="185">
        <f t="shared" si="118"/>
        <v>0</v>
      </c>
      <c r="N107" s="185">
        <f t="shared" si="118"/>
        <v>0</v>
      </c>
      <c r="O107" s="185">
        <f t="shared" si="118"/>
        <v>0</v>
      </c>
      <c r="P107" s="185">
        <f t="shared" si="118"/>
        <v>303840</v>
      </c>
      <c r="Q107" s="186">
        <f t="shared" si="118"/>
        <v>308124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19">E108+F108</f>
        <v>300000</v>
      </c>
      <c r="E108" s="184">
        <v>300000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v>303840</v>
      </c>
      <c r="Q108" s="155">
        <v>308124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20">G110</f>
        <v>0</v>
      </c>
      <c r="H109" s="185">
        <f t="shared" si="120"/>
        <v>0</v>
      </c>
      <c r="I109" s="185">
        <f t="shared" si="120"/>
        <v>0</v>
      </c>
      <c r="J109" s="185">
        <f t="shared" si="120"/>
        <v>0</v>
      </c>
      <c r="K109" s="185">
        <f t="shared" si="120"/>
        <v>0</v>
      </c>
      <c r="L109" s="185">
        <f t="shared" si="120"/>
        <v>0</v>
      </c>
      <c r="M109" s="185">
        <f t="shared" si="120"/>
        <v>0</v>
      </c>
      <c r="N109" s="185">
        <f t="shared" si="120"/>
        <v>0</v>
      </c>
      <c r="O109" s="185">
        <f t="shared" si="120"/>
        <v>0</v>
      </c>
      <c r="P109" s="185">
        <f t="shared" si="120"/>
        <v>0</v>
      </c>
      <c r="Q109" s="186">
        <f t="shared" si="120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21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 x14ac:dyDescent="0.25">
      <c r="A111" s="279" t="s">
        <v>374</v>
      </c>
      <c r="B111" s="280"/>
      <c r="C111" s="281"/>
      <c r="D111" s="188">
        <f t="shared" ref="D111:F113" si="122">D112</f>
        <v>100000</v>
      </c>
      <c r="E111" s="188">
        <f t="shared" si="122"/>
        <v>100000</v>
      </c>
      <c r="F111" s="188">
        <f t="shared" si="122"/>
        <v>0</v>
      </c>
      <c r="G111" s="188">
        <f t="shared" ref="G111:Q111" si="123">G112</f>
        <v>0</v>
      </c>
      <c r="H111" s="188">
        <f t="shared" si="123"/>
        <v>0</v>
      </c>
      <c r="I111" s="188">
        <f t="shared" si="123"/>
        <v>0</v>
      </c>
      <c r="J111" s="188">
        <f t="shared" si="123"/>
        <v>0</v>
      </c>
      <c r="K111" s="188">
        <f t="shared" si="123"/>
        <v>0</v>
      </c>
      <c r="L111" s="188">
        <f t="shared" si="123"/>
        <v>0</v>
      </c>
      <c r="M111" s="188">
        <f t="shared" si="123"/>
        <v>0</v>
      </c>
      <c r="N111" s="188">
        <f t="shared" si="123"/>
        <v>0</v>
      </c>
      <c r="O111" s="188">
        <f t="shared" si="123"/>
        <v>0</v>
      </c>
      <c r="P111" s="188">
        <f t="shared" si="123"/>
        <v>101280</v>
      </c>
      <c r="Q111" s="189">
        <f t="shared" si="123"/>
        <v>102708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22"/>
        <v>100000</v>
      </c>
      <c r="E112" s="185">
        <f t="shared" si="122"/>
        <v>100000</v>
      </c>
      <c r="F112" s="185">
        <f t="shared" si="122"/>
        <v>0</v>
      </c>
      <c r="G112" s="185">
        <f t="shared" ref="G112:Q113" si="124">G113</f>
        <v>0</v>
      </c>
      <c r="H112" s="185">
        <f t="shared" si="124"/>
        <v>0</v>
      </c>
      <c r="I112" s="185">
        <f t="shared" si="124"/>
        <v>0</v>
      </c>
      <c r="J112" s="185">
        <f t="shared" si="124"/>
        <v>0</v>
      </c>
      <c r="K112" s="185">
        <f t="shared" si="124"/>
        <v>0</v>
      </c>
      <c r="L112" s="185">
        <f t="shared" si="124"/>
        <v>0</v>
      </c>
      <c r="M112" s="185">
        <f t="shared" si="124"/>
        <v>0</v>
      </c>
      <c r="N112" s="185">
        <f t="shared" si="124"/>
        <v>0</v>
      </c>
      <c r="O112" s="185">
        <f t="shared" si="124"/>
        <v>0</v>
      </c>
      <c r="P112" s="185">
        <f t="shared" si="124"/>
        <v>101280</v>
      </c>
      <c r="Q112" s="186">
        <f t="shared" si="124"/>
        <v>102708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22"/>
        <v>100000</v>
      </c>
      <c r="E113" s="185">
        <f t="shared" si="122"/>
        <v>100000</v>
      </c>
      <c r="F113" s="185">
        <f t="shared" si="122"/>
        <v>0</v>
      </c>
      <c r="G113" s="185">
        <f t="shared" si="124"/>
        <v>0</v>
      </c>
      <c r="H113" s="185">
        <f t="shared" si="124"/>
        <v>0</v>
      </c>
      <c r="I113" s="185">
        <f t="shared" si="124"/>
        <v>0</v>
      </c>
      <c r="J113" s="185">
        <f t="shared" si="124"/>
        <v>0</v>
      </c>
      <c r="K113" s="185">
        <f t="shared" si="124"/>
        <v>0</v>
      </c>
      <c r="L113" s="185">
        <f t="shared" si="124"/>
        <v>0</v>
      </c>
      <c r="M113" s="185">
        <f t="shared" si="124"/>
        <v>0</v>
      </c>
      <c r="N113" s="185">
        <f t="shared" si="124"/>
        <v>0</v>
      </c>
      <c r="O113" s="185">
        <f t="shared" si="124"/>
        <v>0</v>
      </c>
      <c r="P113" s="185">
        <f t="shared" si="124"/>
        <v>101280</v>
      </c>
      <c r="Q113" s="186">
        <f t="shared" si="124"/>
        <v>102708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25">E114+F114</f>
        <v>100000</v>
      </c>
      <c r="E114" s="184">
        <v>100000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101280</v>
      </c>
      <c r="Q114" s="155">
        <v>102708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79" t="s">
        <v>375</v>
      </c>
      <c r="B115" s="280"/>
      <c r="C115" s="281"/>
      <c r="D115" s="188">
        <f t="shared" ref="D115:F117" si="126">D116</f>
        <v>0</v>
      </c>
      <c r="E115" s="188">
        <f t="shared" si="126"/>
        <v>0</v>
      </c>
      <c r="F115" s="188">
        <f t="shared" si="126"/>
        <v>0</v>
      </c>
      <c r="G115" s="188">
        <f t="shared" ref="G115:Q115" si="127">G116</f>
        <v>0</v>
      </c>
      <c r="H115" s="188">
        <f t="shared" si="127"/>
        <v>0</v>
      </c>
      <c r="I115" s="188">
        <f t="shared" si="127"/>
        <v>0</v>
      </c>
      <c r="J115" s="188">
        <f t="shared" si="127"/>
        <v>0</v>
      </c>
      <c r="K115" s="188">
        <f t="shared" si="127"/>
        <v>0</v>
      </c>
      <c r="L115" s="188">
        <f t="shared" si="127"/>
        <v>0</v>
      </c>
      <c r="M115" s="188">
        <f t="shared" si="127"/>
        <v>0</v>
      </c>
      <c r="N115" s="188">
        <f t="shared" si="127"/>
        <v>0</v>
      </c>
      <c r="O115" s="188">
        <f t="shared" si="127"/>
        <v>0</v>
      </c>
      <c r="P115" s="188">
        <f t="shared" si="127"/>
        <v>0</v>
      </c>
      <c r="Q115" s="189">
        <f t="shared" si="127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26"/>
        <v>0</v>
      </c>
      <c r="E116" s="185">
        <f t="shared" si="126"/>
        <v>0</v>
      </c>
      <c r="F116" s="185">
        <f t="shared" si="126"/>
        <v>0</v>
      </c>
      <c r="G116" s="185">
        <f t="shared" ref="G116:Q117" si="128">G117</f>
        <v>0</v>
      </c>
      <c r="H116" s="185">
        <f t="shared" si="128"/>
        <v>0</v>
      </c>
      <c r="I116" s="185">
        <f t="shared" si="128"/>
        <v>0</v>
      </c>
      <c r="J116" s="185">
        <f t="shared" si="128"/>
        <v>0</v>
      </c>
      <c r="K116" s="185">
        <f t="shared" si="128"/>
        <v>0</v>
      </c>
      <c r="L116" s="185">
        <f t="shared" si="128"/>
        <v>0</v>
      </c>
      <c r="M116" s="185">
        <f t="shared" si="128"/>
        <v>0</v>
      </c>
      <c r="N116" s="185">
        <f t="shared" si="128"/>
        <v>0</v>
      </c>
      <c r="O116" s="185">
        <f t="shared" si="128"/>
        <v>0</v>
      </c>
      <c r="P116" s="185">
        <f t="shared" si="128"/>
        <v>0</v>
      </c>
      <c r="Q116" s="186">
        <f t="shared" si="128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26"/>
        <v>0</v>
      </c>
      <c r="E117" s="185">
        <f t="shared" si="126"/>
        <v>0</v>
      </c>
      <c r="F117" s="185">
        <f t="shared" si="126"/>
        <v>0</v>
      </c>
      <c r="G117" s="185">
        <f t="shared" si="128"/>
        <v>0</v>
      </c>
      <c r="H117" s="185">
        <f t="shared" si="128"/>
        <v>0</v>
      </c>
      <c r="I117" s="185">
        <f t="shared" si="128"/>
        <v>0</v>
      </c>
      <c r="J117" s="185">
        <f t="shared" si="128"/>
        <v>0</v>
      </c>
      <c r="K117" s="185">
        <f t="shared" si="128"/>
        <v>0</v>
      </c>
      <c r="L117" s="185">
        <f t="shared" si="128"/>
        <v>0</v>
      </c>
      <c r="M117" s="185">
        <f t="shared" si="128"/>
        <v>0</v>
      </c>
      <c r="N117" s="185">
        <f t="shared" si="128"/>
        <v>0</v>
      </c>
      <c r="O117" s="185">
        <f t="shared" si="128"/>
        <v>0</v>
      </c>
      <c r="P117" s="185">
        <f t="shared" si="128"/>
        <v>0</v>
      </c>
      <c r="Q117" s="186">
        <f t="shared" si="128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29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 x14ac:dyDescent="0.25">
      <c r="A119" s="279" t="s">
        <v>377</v>
      </c>
      <c r="B119" s="280"/>
      <c r="C119" s="281"/>
      <c r="D119" s="188">
        <f t="shared" ref="D119:F121" si="130">D120</f>
        <v>45000</v>
      </c>
      <c r="E119" s="188">
        <f t="shared" si="130"/>
        <v>45000</v>
      </c>
      <c r="F119" s="188">
        <f t="shared" si="130"/>
        <v>0</v>
      </c>
      <c r="G119" s="188">
        <f t="shared" ref="G119:Q119" si="131">G120</f>
        <v>0</v>
      </c>
      <c r="H119" s="188">
        <f t="shared" si="131"/>
        <v>0</v>
      </c>
      <c r="I119" s="188">
        <f t="shared" si="131"/>
        <v>0</v>
      </c>
      <c r="J119" s="188">
        <f t="shared" si="131"/>
        <v>0</v>
      </c>
      <c r="K119" s="188">
        <f t="shared" si="131"/>
        <v>0</v>
      </c>
      <c r="L119" s="188">
        <f t="shared" si="131"/>
        <v>0</v>
      </c>
      <c r="M119" s="188">
        <f t="shared" si="131"/>
        <v>0</v>
      </c>
      <c r="N119" s="188">
        <f t="shared" si="131"/>
        <v>0</v>
      </c>
      <c r="O119" s="188">
        <f t="shared" si="131"/>
        <v>0</v>
      </c>
      <c r="P119" s="188">
        <f t="shared" si="131"/>
        <v>45576</v>
      </c>
      <c r="Q119" s="189">
        <f t="shared" si="131"/>
        <v>46219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30"/>
        <v>45000</v>
      </c>
      <c r="E120" s="185">
        <f t="shared" si="130"/>
        <v>45000</v>
      </c>
      <c r="F120" s="185">
        <f t="shared" si="130"/>
        <v>0</v>
      </c>
      <c r="G120" s="185">
        <f t="shared" ref="G120:Q121" si="132">G121</f>
        <v>0</v>
      </c>
      <c r="H120" s="185">
        <f t="shared" si="132"/>
        <v>0</v>
      </c>
      <c r="I120" s="185">
        <f t="shared" si="132"/>
        <v>0</v>
      </c>
      <c r="J120" s="185">
        <f t="shared" si="132"/>
        <v>0</v>
      </c>
      <c r="K120" s="185">
        <f t="shared" si="132"/>
        <v>0</v>
      </c>
      <c r="L120" s="185">
        <f t="shared" si="132"/>
        <v>0</v>
      </c>
      <c r="M120" s="185">
        <f t="shared" si="132"/>
        <v>0</v>
      </c>
      <c r="N120" s="185">
        <f t="shared" si="132"/>
        <v>0</v>
      </c>
      <c r="O120" s="185">
        <f t="shared" si="132"/>
        <v>0</v>
      </c>
      <c r="P120" s="185">
        <f t="shared" si="132"/>
        <v>45576</v>
      </c>
      <c r="Q120" s="186">
        <f t="shared" si="132"/>
        <v>46219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30"/>
        <v>45000</v>
      </c>
      <c r="E121" s="185">
        <f t="shared" si="130"/>
        <v>45000</v>
      </c>
      <c r="F121" s="185">
        <f t="shared" si="130"/>
        <v>0</v>
      </c>
      <c r="G121" s="185">
        <f t="shared" si="132"/>
        <v>0</v>
      </c>
      <c r="H121" s="185">
        <f t="shared" si="132"/>
        <v>0</v>
      </c>
      <c r="I121" s="185">
        <f t="shared" si="132"/>
        <v>0</v>
      </c>
      <c r="J121" s="185">
        <f t="shared" si="132"/>
        <v>0</v>
      </c>
      <c r="K121" s="185">
        <f t="shared" si="132"/>
        <v>0</v>
      </c>
      <c r="L121" s="185">
        <f t="shared" si="132"/>
        <v>0</v>
      </c>
      <c r="M121" s="185">
        <f t="shared" si="132"/>
        <v>0</v>
      </c>
      <c r="N121" s="185">
        <f t="shared" si="132"/>
        <v>0</v>
      </c>
      <c r="O121" s="185">
        <f t="shared" si="132"/>
        <v>0</v>
      </c>
      <c r="P121" s="185">
        <f t="shared" si="132"/>
        <v>45576</v>
      </c>
      <c r="Q121" s="186">
        <f t="shared" si="132"/>
        <v>46219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33">E122+F122</f>
        <v>45000</v>
      </c>
      <c r="E122" s="183">
        <v>45000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45576</v>
      </c>
      <c r="Q122" s="183">
        <v>46219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79" t="s">
        <v>378</v>
      </c>
      <c r="B123" s="280"/>
      <c r="C123" s="28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34">G124</f>
        <v>0</v>
      </c>
      <c r="H123" s="190">
        <f t="shared" si="134"/>
        <v>0</v>
      </c>
      <c r="I123" s="190">
        <f t="shared" si="134"/>
        <v>0</v>
      </c>
      <c r="J123" s="190">
        <f t="shared" si="134"/>
        <v>0</v>
      </c>
      <c r="K123" s="190">
        <f t="shared" si="134"/>
        <v>0</v>
      </c>
      <c r="L123" s="190">
        <f t="shared" si="134"/>
        <v>0</v>
      </c>
      <c r="M123" s="190">
        <f t="shared" si="134"/>
        <v>0</v>
      </c>
      <c r="N123" s="190">
        <f t="shared" si="134"/>
        <v>0</v>
      </c>
      <c r="O123" s="190">
        <f t="shared" si="134"/>
        <v>0</v>
      </c>
      <c r="P123" s="190">
        <f t="shared" si="134"/>
        <v>0</v>
      </c>
      <c r="Q123" s="191">
        <f t="shared" si="134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35">G125+G127</f>
        <v>0</v>
      </c>
      <c r="H124" s="180">
        <f t="shared" si="135"/>
        <v>0</v>
      </c>
      <c r="I124" s="180">
        <f t="shared" si="135"/>
        <v>0</v>
      </c>
      <c r="J124" s="180">
        <f t="shared" si="135"/>
        <v>0</v>
      </c>
      <c r="K124" s="180">
        <f t="shared" si="135"/>
        <v>0</v>
      </c>
      <c r="L124" s="180">
        <f t="shared" si="135"/>
        <v>0</v>
      </c>
      <c r="M124" s="180">
        <f t="shared" si="135"/>
        <v>0</v>
      </c>
      <c r="N124" s="180">
        <f t="shared" si="135"/>
        <v>0</v>
      </c>
      <c r="O124" s="180">
        <f t="shared" si="135"/>
        <v>0</v>
      </c>
      <c r="P124" s="180">
        <f t="shared" si="135"/>
        <v>0</v>
      </c>
      <c r="Q124" s="181">
        <f t="shared" si="135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36">G126</f>
        <v>0</v>
      </c>
      <c r="H125" s="180">
        <f t="shared" si="136"/>
        <v>0</v>
      </c>
      <c r="I125" s="180">
        <f t="shared" si="136"/>
        <v>0</v>
      </c>
      <c r="J125" s="180">
        <f t="shared" si="136"/>
        <v>0</v>
      </c>
      <c r="K125" s="180">
        <f t="shared" si="136"/>
        <v>0</v>
      </c>
      <c r="L125" s="180">
        <f t="shared" si="136"/>
        <v>0</v>
      </c>
      <c r="M125" s="180">
        <f t="shared" si="136"/>
        <v>0</v>
      </c>
      <c r="N125" s="180">
        <f t="shared" si="136"/>
        <v>0</v>
      </c>
      <c r="O125" s="180">
        <f t="shared" si="136"/>
        <v>0</v>
      </c>
      <c r="P125" s="180">
        <f t="shared" si="136"/>
        <v>0</v>
      </c>
      <c r="Q125" s="181">
        <f t="shared" si="136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37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38">G128+G129</f>
        <v>0</v>
      </c>
      <c r="H127" s="180">
        <f t="shared" si="138"/>
        <v>0</v>
      </c>
      <c r="I127" s="180">
        <f t="shared" si="138"/>
        <v>0</v>
      </c>
      <c r="J127" s="180">
        <f t="shared" si="138"/>
        <v>0</v>
      </c>
      <c r="K127" s="180">
        <f t="shared" si="138"/>
        <v>0</v>
      </c>
      <c r="L127" s="180">
        <f t="shared" si="138"/>
        <v>0</v>
      </c>
      <c r="M127" s="180">
        <f t="shared" si="138"/>
        <v>0</v>
      </c>
      <c r="N127" s="180">
        <f t="shared" si="138"/>
        <v>0</v>
      </c>
      <c r="O127" s="180">
        <f t="shared" si="138"/>
        <v>0</v>
      </c>
      <c r="P127" s="180">
        <f t="shared" si="138"/>
        <v>0</v>
      </c>
      <c r="Q127" s="181">
        <f t="shared" si="138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39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39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79" t="s">
        <v>379</v>
      </c>
      <c r="B130" s="280"/>
      <c r="C130" s="281"/>
      <c r="D130" s="188">
        <f>D131+D137</f>
        <v>1000</v>
      </c>
      <c r="E130" s="188">
        <f>E131+E137</f>
        <v>1000</v>
      </c>
      <c r="F130" s="188">
        <f>F131+F137</f>
        <v>0</v>
      </c>
      <c r="G130" s="188">
        <f t="shared" ref="G130:Q130" si="140">G131+G137</f>
        <v>0</v>
      </c>
      <c r="H130" s="188">
        <f t="shared" si="140"/>
        <v>0</v>
      </c>
      <c r="I130" s="188">
        <f t="shared" si="140"/>
        <v>0</v>
      </c>
      <c r="J130" s="188">
        <f t="shared" si="140"/>
        <v>0</v>
      </c>
      <c r="K130" s="188">
        <f t="shared" si="140"/>
        <v>0</v>
      </c>
      <c r="L130" s="188">
        <f t="shared" si="140"/>
        <v>0</v>
      </c>
      <c r="M130" s="188">
        <f t="shared" si="140"/>
        <v>0</v>
      </c>
      <c r="N130" s="188">
        <f t="shared" si="140"/>
        <v>0</v>
      </c>
      <c r="O130" s="188">
        <f t="shared" si="140"/>
        <v>0</v>
      </c>
      <c r="P130" s="188">
        <f t="shared" si="140"/>
        <v>1013</v>
      </c>
      <c r="Q130" s="189">
        <f t="shared" si="140"/>
        <v>1027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41">G132</f>
        <v>0</v>
      </c>
      <c r="H131" s="185">
        <f t="shared" si="141"/>
        <v>0</v>
      </c>
      <c r="I131" s="185">
        <f t="shared" si="141"/>
        <v>0</v>
      </c>
      <c r="J131" s="185">
        <f t="shared" si="141"/>
        <v>0</v>
      </c>
      <c r="K131" s="185">
        <f t="shared" si="141"/>
        <v>0</v>
      </c>
      <c r="L131" s="185">
        <f t="shared" si="141"/>
        <v>0</v>
      </c>
      <c r="M131" s="185">
        <f t="shared" si="141"/>
        <v>0</v>
      </c>
      <c r="N131" s="185">
        <f t="shared" si="141"/>
        <v>0</v>
      </c>
      <c r="O131" s="185">
        <f t="shared" si="141"/>
        <v>0</v>
      </c>
      <c r="P131" s="185">
        <f t="shared" si="141"/>
        <v>0</v>
      </c>
      <c r="Q131" s="186">
        <f t="shared" si="141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42">G133+G135</f>
        <v>0</v>
      </c>
      <c r="H132" s="185">
        <f t="shared" si="142"/>
        <v>0</v>
      </c>
      <c r="I132" s="185">
        <f t="shared" si="142"/>
        <v>0</v>
      </c>
      <c r="J132" s="185">
        <f t="shared" si="142"/>
        <v>0</v>
      </c>
      <c r="K132" s="185">
        <f t="shared" si="142"/>
        <v>0</v>
      </c>
      <c r="L132" s="185">
        <f t="shared" si="142"/>
        <v>0</v>
      </c>
      <c r="M132" s="185">
        <f t="shared" si="142"/>
        <v>0</v>
      </c>
      <c r="N132" s="185">
        <f t="shared" si="142"/>
        <v>0</v>
      </c>
      <c r="O132" s="185">
        <f t="shared" si="142"/>
        <v>0</v>
      </c>
      <c r="P132" s="185">
        <f t="shared" si="142"/>
        <v>0</v>
      </c>
      <c r="Q132" s="186">
        <f t="shared" si="142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43">G134</f>
        <v>0</v>
      </c>
      <c r="H133" s="185">
        <f t="shared" si="143"/>
        <v>0</v>
      </c>
      <c r="I133" s="185">
        <f t="shared" si="143"/>
        <v>0</v>
      </c>
      <c r="J133" s="185">
        <f t="shared" si="143"/>
        <v>0</v>
      </c>
      <c r="K133" s="185">
        <f t="shared" si="143"/>
        <v>0</v>
      </c>
      <c r="L133" s="185">
        <f t="shared" si="143"/>
        <v>0</v>
      </c>
      <c r="M133" s="185">
        <f t="shared" si="143"/>
        <v>0</v>
      </c>
      <c r="N133" s="185">
        <f t="shared" si="143"/>
        <v>0</v>
      </c>
      <c r="O133" s="185">
        <f t="shared" si="143"/>
        <v>0</v>
      </c>
      <c r="P133" s="185">
        <f t="shared" si="143"/>
        <v>0</v>
      </c>
      <c r="Q133" s="186">
        <f t="shared" si="143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44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45">D136</f>
        <v>0</v>
      </c>
      <c r="E135" s="185">
        <f t="shared" si="145"/>
        <v>0</v>
      </c>
      <c r="F135" s="185">
        <f>F136</f>
        <v>0</v>
      </c>
      <c r="G135" s="185">
        <f t="shared" ref="G135:Q135" si="146">G136</f>
        <v>0</v>
      </c>
      <c r="H135" s="185">
        <f t="shared" si="146"/>
        <v>0</v>
      </c>
      <c r="I135" s="185">
        <f t="shared" si="146"/>
        <v>0</v>
      </c>
      <c r="J135" s="185">
        <f t="shared" si="146"/>
        <v>0</v>
      </c>
      <c r="K135" s="185">
        <f t="shared" si="146"/>
        <v>0</v>
      </c>
      <c r="L135" s="185">
        <f t="shared" si="146"/>
        <v>0</v>
      </c>
      <c r="M135" s="185">
        <f t="shared" si="146"/>
        <v>0</v>
      </c>
      <c r="N135" s="185">
        <f t="shared" si="146"/>
        <v>0</v>
      </c>
      <c r="O135" s="185">
        <f t="shared" si="146"/>
        <v>0</v>
      </c>
      <c r="P135" s="185">
        <f t="shared" si="146"/>
        <v>0</v>
      </c>
      <c r="Q135" s="186">
        <f t="shared" si="146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47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48">D138</f>
        <v>1000</v>
      </c>
      <c r="E137" s="180">
        <f t="shared" si="148"/>
        <v>1000</v>
      </c>
      <c r="F137" s="180">
        <f>F138</f>
        <v>0</v>
      </c>
      <c r="G137" s="180">
        <f t="shared" ref="G137:Q137" si="149">G138</f>
        <v>0</v>
      </c>
      <c r="H137" s="180">
        <f t="shared" si="149"/>
        <v>0</v>
      </c>
      <c r="I137" s="180">
        <f t="shared" si="149"/>
        <v>0</v>
      </c>
      <c r="J137" s="180">
        <f t="shared" si="149"/>
        <v>0</v>
      </c>
      <c r="K137" s="180">
        <f t="shared" si="149"/>
        <v>0</v>
      </c>
      <c r="L137" s="180">
        <f t="shared" si="149"/>
        <v>0</v>
      </c>
      <c r="M137" s="180">
        <f t="shared" si="149"/>
        <v>0</v>
      </c>
      <c r="N137" s="180">
        <f t="shared" si="149"/>
        <v>0</v>
      </c>
      <c r="O137" s="180">
        <f t="shared" si="149"/>
        <v>0</v>
      </c>
      <c r="P137" s="180">
        <f t="shared" si="149"/>
        <v>1013</v>
      </c>
      <c r="Q137" s="181">
        <f t="shared" si="149"/>
        <v>1027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50">D139+D142+D144</f>
        <v>1000</v>
      </c>
      <c r="E138" s="180">
        <f t="shared" si="150"/>
        <v>1000</v>
      </c>
      <c r="F138" s="180">
        <f>F139+F142+F144</f>
        <v>0</v>
      </c>
      <c r="G138" s="180">
        <f t="shared" ref="G138:Q138" si="151">G139+G142+G144</f>
        <v>0</v>
      </c>
      <c r="H138" s="180">
        <f t="shared" si="151"/>
        <v>0</v>
      </c>
      <c r="I138" s="180">
        <f t="shared" si="151"/>
        <v>0</v>
      </c>
      <c r="J138" s="180">
        <f t="shared" si="151"/>
        <v>0</v>
      </c>
      <c r="K138" s="180">
        <f t="shared" si="151"/>
        <v>0</v>
      </c>
      <c r="L138" s="180">
        <f t="shared" si="151"/>
        <v>0</v>
      </c>
      <c r="M138" s="180">
        <f t="shared" si="151"/>
        <v>0</v>
      </c>
      <c r="N138" s="180">
        <f t="shared" si="151"/>
        <v>0</v>
      </c>
      <c r="O138" s="180">
        <f t="shared" si="151"/>
        <v>0</v>
      </c>
      <c r="P138" s="180">
        <f t="shared" si="151"/>
        <v>1013</v>
      </c>
      <c r="Q138" s="181">
        <f t="shared" si="151"/>
        <v>1027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52">SUM(D140:D141)</f>
        <v>0</v>
      </c>
      <c r="E139" s="106">
        <f t="shared" si="152"/>
        <v>0</v>
      </c>
      <c r="F139" s="106">
        <f>SUM(F140:F141)</f>
        <v>0</v>
      </c>
      <c r="G139" s="106">
        <f t="shared" ref="G139:Q139" si="153">SUM(G140:G141)</f>
        <v>0</v>
      </c>
      <c r="H139" s="106">
        <f t="shared" si="153"/>
        <v>0</v>
      </c>
      <c r="I139" s="106">
        <f t="shared" si="153"/>
        <v>0</v>
      </c>
      <c r="J139" s="106">
        <f t="shared" si="153"/>
        <v>0</v>
      </c>
      <c r="K139" s="106">
        <f t="shared" si="153"/>
        <v>0</v>
      </c>
      <c r="L139" s="106">
        <f t="shared" si="153"/>
        <v>0</v>
      </c>
      <c r="M139" s="106">
        <f t="shared" si="153"/>
        <v>0</v>
      </c>
      <c r="N139" s="106">
        <f t="shared" si="153"/>
        <v>0</v>
      </c>
      <c r="O139" s="106">
        <f t="shared" si="153"/>
        <v>0</v>
      </c>
      <c r="P139" s="106">
        <f t="shared" si="153"/>
        <v>0</v>
      </c>
      <c r="Q139" s="107">
        <f t="shared" si="153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54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54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55">D143</f>
        <v>0</v>
      </c>
      <c r="E142" s="185">
        <f t="shared" si="155"/>
        <v>0</v>
      </c>
      <c r="F142" s="185">
        <f>F143</f>
        <v>0</v>
      </c>
      <c r="G142" s="185">
        <f t="shared" ref="G142:Q142" si="156">G143</f>
        <v>0</v>
      </c>
      <c r="H142" s="185">
        <f t="shared" si="156"/>
        <v>0</v>
      </c>
      <c r="I142" s="185">
        <f t="shared" si="156"/>
        <v>0</v>
      </c>
      <c r="J142" s="185">
        <f t="shared" si="156"/>
        <v>0</v>
      </c>
      <c r="K142" s="185">
        <f t="shared" si="156"/>
        <v>0</v>
      </c>
      <c r="L142" s="185">
        <f t="shared" si="156"/>
        <v>0</v>
      </c>
      <c r="M142" s="185">
        <f t="shared" si="156"/>
        <v>0</v>
      </c>
      <c r="N142" s="185">
        <f t="shared" si="156"/>
        <v>0</v>
      </c>
      <c r="O142" s="185">
        <f t="shared" si="156"/>
        <v>0</v>
      </c>
      <c r="P142" s="185">
        <f t="shared" si="156"/>
        <v>0</v>
      </c>
      <c r="Q142" s="186">
        <f t="shared" si="156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57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58">D145</f>
        <v>1000</v>
      </c>
      <c r="E144" s="185">
        <f t="shared" si="158"/>
        <v>1000</v>
      </c>
      <c r="F144" s="185">
        <f>F145</f>
        <v>0</v>
      </c>
      <c r="G144" s="185">
        <f t="shared" ref="G144:Q144" si="159">G145</f>
        <v>0</v>
      </c>
      <c r="H144" s="185">
        <f t="shared" si="159"/>
        <v>0</v>
      </c>
      <c r="I144" s="185">
        <f t="shared" si="159"/>
        <v>0</v>
      </c>
      <c r="J144" s="185">
        <f t="shared" si="159"/>
        <v>0</v>
      </c>
      <c r="K144" s="185">
        <f t="shared" si="159"/>
        <v>0</v>
      </c>
      <c r="L144" s="185">
        <f t="shared" si="159"/>
        <v>0</v>
      </c>
      <c r="M144" s="185">
        <f t="shared" si="159"/>
        <v>0</v>
      </c>
      <c r="N144" s="185">
        <f t="shared" si="159"/>
        <v>0</v>
      </c>
      <c r="O144" s="185">
        <f t="shared" si="159"/>
        <v>0</v>
      </c>
      <c r="P144" s="185">
        <f t="shared" si="159"/>
        <v>1013</v>
      </c>
      <c r="Q144" s="186">
        <f t="shared" si="159"/>
        <v>1027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60">E145+F145</f>
        <v>1000</v>
      </c>
      <c r="E145" s="184">
        <v>1000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1013</v>
      </c>
      <c r="Q145" s="155">
        <v>1027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79" t="s">
        <v>425</v>
      </c>
      <c r="B146" s="280"/>
      <c r="C146" s="281"/>
      <c r="D146" s="188">
        <f t="shared" ref="D146:E148" si="161">D147</f>
        <v>0</v>
      </c>
      <c r="E146" s="188">
        <f t="shared" si="161"/>
        <v>0</v>
      </c>
      <c r="F146" s="188">
        <f>F147</f>
        <v>0</v>
      </c>
      <c r="G146" s="188">
        <f t="shared" ref="G146:Q146" si="162">G147</f>
        <v>0</v>
      </c>
      <c r="H146" s="188">
        <f t="shared" si="162"/>
        <v>0</v>
      </c>
      <c r="I146" s="188">
        <f t="shared" si="162"/>
        <v>0</v>
      </c>
      <c r="J146" s="188">
        <f t="shared" si="162"/>
        <v>0</v>
      </c>
      <c r="K146" s="188">
        <f t="shared" si="162"/>
        <v>0</v>
      </c>
      <c r="L146" s="188">
        <f t="shared" si="162"/>
        <v>0</v>
      </c>
      <c r="M146" s="188">
        <f t="shared" si="162"/>
        <v>0</v>
      </c>
      <c r="N146" s="188">
        <f t="shared" si="162"/>
        <v>0</v>
      </c>
      <c r="O146" s="188">
        <f t="shared" si="162"/>
        <v>0</v>
      </c>
      <c r="P146" s="188">
        <f t="shared" si="162"/>
        <v>0</v>
      </c>
      <c r="Q146" s="189">
        <f t="shared" si="162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61"/>
        <v>0</v>
      </c>
      <c r="E147" s="185">
        <f t="shared" si="161"/>
        <v>0</v>
      </c>
      <c r="F147" s="185">
        <f>F148</f>
        <v>0</v>
      </c>
      <c r="G147" s="185">
        <f t="shared" ref="G147:Q148" si="163">G148</f>
        <v>0</v>
      </c>
      <c r="H147" s="185">
        <f t="shared" si="163"/>
        <v>0</v>
      </c>
      <c r="I147" s="185">
        <f t="shared" si="163"/>
        <v>0</v>
      </c>
      <c r="J147" s="185">
        <f t="shared" si="163"/>
        <v>0</v>
      </c>
      <c r="K147" s="185">
        <f t="shared" si="163"/>
        <v>0</v>
      </c>
      <c r="L147" s="185">
        <f t="shared" si="163"/>
        <v>0</v>
      </c>
      <c r="M147" s="185">
        <f t="shared" si="163"/>
        <v>0</v>
      </c>
      <c r="N147" s="185">
        <f t="shared" si="163"/>
        <v>0</v>
      </c>
      <c r="O147" s="185">
        <f t="shared" si="163"/>
        <v>0</v>
      </c>
      <c r="P147" s="185">
        <f t="shared" si="163"/>
        <v>0</v>
      </c>
      <c r="Q147" s="186">
        <f t="shared" si="163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61"/>
        <v>0</v>
      </c>
      <c r="E148" s="185">
        <f t="shared" si="161"/>
        <v>0</v>
      </c>
      <c r="F148" s="185">
        <f>F149</f>
        <v>0</v>
      </c>
      <c r="G148" s="185">
        <f t="shared" si="163"/>
        <v>0</v>
      </c>
      <c r="H148" s="185">
        <f t="shared" si="163"/>
        <v>0</v>
      </c>
      <c r="I148" s="185">
        <f t="shared" si="163"/>
        <v>0</v>
      </c>
      <c r="J148" s="185">
        <f t="shared" si="163"/>
        <v>0</v>
      </c>
      <c r="K148" s="185">
        <f t="shared" si="163"/>
        <v>0</v>
      </c>
      <c r="L148" s="185">
        <f t="shared" si="163"/>
        <v>0</v>
      </c>
      <c r="M148" s="185">
        <f t="shared" si="163"/>
        <v>0</v>
      </c>
      <c r="N148" s="185">
        <f t="shared" si="163"/>
        <v>0</v>
      </c>
      <c r="O148" s="185">
        <f t="shared" si="163"/>
        <v>0</v>
      </c>
      <c r="P148" s="185">
        <f t="shared" si="163"/>
        <v>0</v>
      </c>
      <c r="Q148" s="186">
        <f t="shared" si="163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64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95" t="s">
        <v>423</v>
      </c>
      <c r="B150" s="296"/>
      <c r="C150" s="29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3629673</v>
      </c>
      <c r="E150" s="211">
        <f t="shared" ref="E150:Q150" si="165">E21+E22+E23+E25+E26+E27+E28+E29+E31+E32+E33+E34+E35+E36+E37+E38+E39+E41+E43+E44+E45+E46+E47+E50+E51+E52+E55+E60+E63+E65+E66+E67+E68+E69+E71+E77+E79+E81+E82+E85+E88+E92+E96+E100+E104+E108+E110+E114+E118+E122+E126+E128+E129+E134+E136+E140+E141+E143+E145+E149</f>
        <v>2719633</v>
      </c>
      <c r="F150" s="211">
        <f t="shared" si="165"/>
        <v>910040</v>
      </c>
      <c r="G150" s="211">
        <f t="shared" si="165"/>
        <v>98040</v>
      </c>
      <c r="H150" s="211">
        <f t="shared" si="165"/>
        <v>0</v>
      </c>
      <c r="I150" s="211">
        <f t="shared" si="165"/>
        <v>772000</v>
      </c>
      <c r="J150" s="211">
        <f t="shared" si="165"/>
        <v>40000</v>
      </c>
      <c r="K150" s="211">
        <f t="shared" si="165"/>
        <v>0</v>
      </c>
      <c r="L150" s="211">
        <f t="shared" si="165"/>
        <v>0</v>
      </c>
      <c r="M150" s="211">
        <f t="shared" si="165"/>
        <v>0</v>
      </c>
      <c r="N150" s="211">
        <f t="shared" si="165"/>
        <v>0</v>
      </c>
      <c r="O150" s="211">
        <f t="shared" si="165"/>
        <v>0</v>
      </c>
      <c r="P150" s="211">
        <f t="shared" si="165"/>
        <v>3676132.9663999998</v>
      </c>
      <c r="Q150" s="211">
        <f t="shared" si="165"/>
        <v>3727966.3443262395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91" t="s">
        <v>442</v>
      </c>
      <c r="B158" s="291"/>
      <c r="C158" s="291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I10" sqref="I10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430</v>
      </c>
      <c r="B4" s="223" t="s">
        <v>451</v>
      </c>
    </row>
    <row r="5" spans="1:2" ht="15" x14ac:dyDescent="0.25">
      <c r="A5" s="225"/>
    </row>
    <row r="6" spans="1:2" ht="15" x14ac:dyDescent="0.25">
      <c r="A6" s="225" t="s">
        <v>431</v>
      </c>
      <c r="B6" s="223" t="s">
        <v>452</v>
      </c>
    </row>
    <row r="7" spans="1:2" x14ac:dyDescent="0.2">
      <c r="A7" s="226"/>
    </row>
    <row r="8" spans="1:2" ht="16.5" thickBot="1" x14ac:dyDescent="0.3">
      <c r="A8" s="227"/>
    </row>
    <row r="9" spans="1:2" ht="23.25" customHeight="1" x14ac:dyDescent="0.2">
      <c r="A9" s="306" t="s">
        <v>432</v>
      </c>
      <c r="B9" s="307" t="s">
        <v>444</v>
      </c>
    </row>
    <row r="10" spans="1:2" ht="12.75" customHeight="1" x14ac:dyDescent="0.2">
      <c r="A10" s="304"/>
      <c r="B10" s="305"/>
    </row>
    <row r="11" spans="1:2" ht="12.75" customHeight="1" x14ac:dyDescent="0.2">
      <c r="A11" s="298" t="s">
        <v>433</v>
      </c>
      <c r="B11" s="301" t="s">
        <v>445</v>
      </c>
    </row>
    <row r="12" spans="1:2" ht="12.75" customHeight="1" x14ac:dyDescent="0.2">
      <c r="A12" s="299"/>
      <c r="B12" s="302"/>
    </row>
    <row r="13" spans="1:2" ht="12.75" customHeight="1" x14ac:dyDescent="0.2">
      <c r="A13" s="299"/>
      <c r="B13" s="302"/>
    </row>
    <row r="14" spans="1:2" ht="12.75" customHeight="1" x14ac:dyDescent="0.2">
      <c r="A14" s="299"/>
      <c r="B14" s="302"/>
    </row>
    <row r="15" spans="1:2" ht="12.75" customHeight="1" x14ac:dyDescent="0.2">
      <c r="A15" s="299"/>
      <c r="B15" s="302"/>
    </row>
    <row r="16" spans="1:2" ht="12.75" customHeight="1" x14ac:dyDescent="0.2">
      <c r="A16" s="299"/>
      <c r="B16" s="302"/>
    </row>
    <row r="17" spans="1:2" ht="25.5" customHeight="1" x14ac:dyDescent="0.2">
      <c r="A17" s="304"/>
      <c r="B17" s="305"/>
    </row>
    <row r="18" spans="1:2" ht="106.5" customHeight="1" x14ac:dyDescent="0.2">
      <c r="A18" s="298" t="s">
        <v>434</v>
      </c>
      <c r="B18" s="301" t="s">
        <v>446</v>
      </c>
    </row>
    <row r="19" spans="1:2" ht="12.75" customHeight="1" x14ac:dyDescent="0.2">
      <c r="A19" s="299"/>
      <c r="B19" s="302"/>
    </row>
    <row r="20" spans="1:2" ht="48" customHeight="1" x14ac:dyDescent="0.2">
      <c r="A20" s="304"/>
      <c r="B20" s="305"/>
    </row>
    <row r="21" spans="1:2" ht="69.75" customHeight="1" x14ac:dyDescent="0.2">
      <c r="A21" s="298" t="s">
        <v>435</v>
      </c>
      <c r="B21" s="301" t="s">
        <v>447</v>
      </c>
    </row>
    <row r="22" spans="1:2" ht="12.75" customHeight="1" x14ac:dyDescent="0.2">
      <c r="A22" s="299"/>
      <c r="B22" s="302"/>
    </row>
    <row r="23" spans="1:2" ht="12.75" customHeight="1" x14ac:dyDescent="0.2">
      <c r="A23" s="299"/>
      <c r="B23" s="302"/>
    </row>
    <row r="24" spans="1:2" ht="12.75" customHeight="1" x14ac:dyDescent="0.2">
      <c r="A24" s="304"/>
      <c r="B24" s="305"/>
    </row>
    <row r="25" spans="1:2" ht="105" customHeight="1" x14ac:dyDescent="0.2">
      <c r="A25" s="298" t="s">
        <v>436</v>
      </c>
      <c r="B25" s="301" t="s">
        <v>448</v>
      </c>
    </row>
    <row r="26" spans="1:2" ht="12.75" hidden="1" customHeight="1" x14ac:dyDescent="0.2">
      <c r="A26" s="299"/>
      <c r="B26" s="302"/>
    </row>
    <row r="27" spans="1:2" ht="12.75" hidden="1" customHeight="1" x14ac:dyDescent="0.2">
      <c r="A27" s="304"/>
      <c r="B27" s="305"/>
    </row>
    <row r="28" spans="1:2" ht="32.25" customHeight="1" x14ac:dyDescent="0.2">
      <c r="A28" s="298" t="s">
        <v>437</v>
      </c>
      <c r="B28" s="301" t="s">
        <v>449</v>
      </c>
    </row>
    <row r="29" spans="1:2" ht="12.75" customHeight="1" x14ac:dyDescent="0.2">
      <c r="A29" s="299"/>
      <c r="B29" s="302"/>
    </row>
    <row r="30" spans="1:2" ht="12.75" customHeight="1" x14ac:dyDescent="0.2">
      <c r="A30" s="299"/>
      <c r="B30" s="302"/>
    </row>
    <row r="31" spans="1:2" ht="12.75" customHeight="1" x14ac:dyDescent="0.2">
      <c r="A31" s="299"/>
      <c r="B31" s="302"/>
    </row>
    <row r="32" spans="1:2" ht="12.75" customHeight="1" x14ac:dyDescent="0.2">
      <c r="A32" s="299"/>
      <c r="B32" s="302"/>
    </row>
    <row r="33" spans="1:2" ht="12.75" customHeight="1" x14ac:dyDescent="0.2">
      <c r="A33" s="304"/>
      <c r="B33" s="305"/>
    </row>
    <row r="34" spans="1:2" ht="12.75" customHeight="1" x14ac:dyDescent="0.2">
      <c r="A34" s="298" t="s">
        <v>438</v>
      </c>
      <c r="B34" s="301" t="s">
        <v>450</v>
      </c>
    </row>
    <row r="35" spans="1:2" ht="12.75" customHeight="1" x14ac:dyDescent="0.2">
      <c r="A35" s="299"/>
      <c r="B35" s="302"/>
    </row>
    <row r="36" spans="1:2" ht="12.75" customHeight="1" x14ac:dyDescent="0.2">
      <c r="A36" s="299"/>
      <c r="B36" s="302"/>
    </row>
    <row r="37" spans="1:2" ht="12.75" customHeight="1" x14ac:dyDescent="0.2">
      <c r="A37" s="299"/>
      <c r="B37" s="302"/>
    </row>
    <row r="38" spans="1:2" ht="12.75" customHeight="1" x14ac:dyDescent="0.2">
      <c r="A38" s="299"/>
      <c r="B38" s="302"/>
    </row>
    <row r="39" spans="1:2" ht="53.25" customHeight="1" thickBot="1" x14ac:dyDescent="0.25">
      <c r="A39" s="300"/>
      <c r="B39" s="303"/>
    </row>
    <row r="40" spans="1:2" ht="14.25" x14ac:dyDescent="0.2">
      <c r="A40" s="22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Branka</cp:lastModifiedBy>
  <cp:lastPrinted>2017-09-28T09:51:30Z</cp:lastPrinted>
  <dcterms:created xsi:type="dcterms:W3CDTF">2017-09-21T11:58:02Z</dcterms:created>
  <dcterms:modified xsi:type="dcterms:W3CDTF">2017-12-14T08:37:54Z</dcterms:modified>
</cp:coreProperties>
</file>